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<sst xmlns="http://schemas.openxmlformats.org/spreadsheetml/2006/main" count="242" uniqueCount="242">
  <si>
    <t>Fiche technique</t>
  </si>
  <si>
    <t>Nom</t>
  </si>
  <si>
    <t>MOUSSAKA</t>
  </si>
  <si>
    <t>Code</t>
  </si>
  <si>
    <t>GRO_CDC_145</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</si>
  <si>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</si>
  <si>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</si>
  <si>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</si>
  <si>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</si>
  <si>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</si>
  <si>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</si>
  <si>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</si>
  <si>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</si>
  <si>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</si>
  <si>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</si>
  <si>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</si>
  <si>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</si>
  <si>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</si>
  <si>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</si>
  <si>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</si>
  <si>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</si>
  <si>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</si>
  <si>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</si>
  <si>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</si>
  <si>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</si>
  <si>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</si>
  <si>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</si>
  <si>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</si>
  <si>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</si>
  <si>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</si>
  <si>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</si>
  <si>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</si>
  <si>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</si>
  <si>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</si>
  <si>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</si>
  <si>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</si>
  <si>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</si>
  <si>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</si>
  <si>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</si>
  <si>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</si>
  <si>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</si>
  <si>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</si>
  <si>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</si>
  <si>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</si>
  <si>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</si>
  <si>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</si>
  <si>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</si>
  <si>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</si>
  <si>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</si>
  <si>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</si>
  <si>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</si>
  <si>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</si>
  <si>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</si>
  <si>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</si>
  <si>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</si>
  <si>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</si>
  <si>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</si>
  <si>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</si>
  <si>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</si>
  <si>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KNORR-FBLIE-STD</t>
  </si>
  <si>
    <t>Fonds Brun Lié (Knorr Professional)</t>
  </si>
  <si>
    <t>Fonds déshydratés et poudres</t>
  </si>
  <si>
    <t>RNM57224469</t>
  </si>
  <si>
    <t>LAIT UHT demi écrémé France outre 10 litres</t>
  </si>
  <si>
    <t>Produits laitiers et œufs</t>
  </si>
  <si>
    <t>BEU-DOUX</t>
  </si>
  <si>
    <t>Beurre doux 82% MG plaquette</t>
  </si>
  <si>
    <t>Beurres et margarines</t>
  </si>
  <si>
    <t>MARG-PATISSERIE</t>
  </si>
  <si>
    <t>Margarine de pâtisserie 80% MG</t>
  </si>
  <si>
    <t>FROM-EMMENTAL</t>
  </si>
  <si>
    <t>Emmental râpé vrac</t>
  </si>
  <si>
    <t>Fromages de base cuisine</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</si>
  <si>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</si>
  <si>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</si>
  <si>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</si>
  <si>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</si>
  <si>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</si>
  <si>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</si>
  <si>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</si>
  <si>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</si>
  <si>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</si>
  <si>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</si>
  <si>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</si>
  <si>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</si>
  <si>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</si>
  <si>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</si>
  <si>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</si>
  <si>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</si>
  <si>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</si>
  <si>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</si>
  <si>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</si>
  <si>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AUBERGINE-GRIL</t>
  </si>
  <si>
    <t>Aubergines grillees surgelees</t>
  </si>
  <si>
    <t>Légumes surgelés</t>
  </si>
  <si>
    <t>RNMS00780</t>
  </si>
  <si>
    <t>Oignons émincés surgelés</t>
  </si>
  <si>
    <t>AGNEAU-HACHE</t>
  </si>
  <si>
    <t>Epaule d'agneau hachee</t>
  </si>
  <si>
    <t>Agneau et mouton</t>
  </si>
  <si>
    <t>00002615</t>
  </si>
  <si>
    <t>Collet de veau (piétrons, jarret)</t>
  </si>
  <si>
    <t>Veau</t>
  </si>
  <si>
    <t>00002616</t>
  </si>
  <si>
    <t>Os de veau (pieds, jarret)</t>
  </si>
  <si>
    <t>00002605</t>
  </si>
  <si>
    <t>Os et parures maigres de veau</t>
  </si>
  <si>
    <t>Total</t>
  </si>
  <si>
    <t>Niveau</t>
  </si>
  <si>
    <t>Composant</t>
  </si>
  <si>
    <t>Type</t>
  </si>
  <si>
    <t>Quantité (pour 100 pc)</t>
  </si>
  <si>
    <t>recette</t>
  </si>
  <si>
    <t>Plats complets collectivité</t>
  </si>
  <si>
    <t xml:space="preserve">    ↳ FARCE AGNEAU/TOMATE — BASE MOUSSAKA (TEXTE-FIDÈLE)</t>
  </si>
  <si>
    <t>Sauces collectivité</t>
  </si>
  <si>
    <t xml:space="preserve">    ↳ Aubergines grillees surgelees</t>
  </si>
  <si>
    <t>matiere</t>
  </si>
  <si>
    <t xml:space="preserve">    ↳ SAUCE BÉCHAMEL</t>
  </si>
  <si>
    <t xml:space="preserve">    ↳ Emmental râpé vrac</t>
  </si>
  <si>
    <t xml:space="preserve">        ↳ LAIT UHT demi écrémé France outre 10 litres</t>
  </si>
  <si>
    <t xml:space="preserve">        ↳ Epaule d'agneau hachee</t>
  </si>
  <si>
    <t xml:space="preserve">        ↳ Oignons émincés surgelés</t>
  </si>
  <si>
    <t xml:space="preserve">        ↳ Noix de muscade moulue</t>
  </si>
  <si>
    <t xml:space="preserve">        ↳ Ails pelés 4G</t>
  </si>
  <si>
    <t xml:space="preserve">        ↳ Farine de blé T55</t>
  </si>
  <si>
    <t xml:space="preserve">        ↳ HUILE OLIVE (L)</t>
  </si>
  <si>
    <t>Conversions diverses</t>
  </si>
  <si>
    <t xml:space="preserve">        ↳ Beurre doux 82% MG plaquette</t>
  </si>
  <si>
    <t xml:space="preserve">            ↳ Huile olive vierge extra bidon 5L</t>
  </si>
  <si>
    <t xml:space="preserve">        ↳ Fond brun de veau reconstitue (collectivite)</t>
  </si>
  <si>
    <t>Préparations de base collectivité</t>
  </si>
  <si>
    <t xml:space="preserve">        ↳ Sel fin de cuisine</t>
  </si>
  <si>
    <t xml:space="preserve">            ↳ EAU</t>
  </si>
  <si>
    <t xml:space="preserve">            ↳ Fonds Brun Lié (Knorr Professional)</t>
  </si>
  <si>
    <t xml:space="preserve">        ↳ SAUCE TOMATE</t>
  </si>
  <si>
    <t xml:space="preserve">        ↳ Poivre blanc moulu</t>
  </si>
  <si>
    <t xml:space="preserve">            ↳ Concentré de tomate — boîte 5/1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</si>
  <si>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</si>
  <si>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</si>
  <si>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</si>
  <si>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</si>
  <si>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</si>
  <si>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</si>
  <si>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</si>
  <si>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</si>
  <si>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</si>
  <si>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</si>
  <si>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</si>
  <si>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</si>
  <si>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</si>
  <si>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</si>
  <si>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</si>
  <si>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</si>
  <si>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</si>
  <si>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</si>
  <si>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</si>
  <si>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</si>
  <si>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</si>
  <si>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</si>
  <si>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Poivre noir moulu</t>
  </si>
  <si>
    <t xml:space="preserve">    ↳ SAUCE TOMATE</t>
  </si>
  <si>
    <t xml:space="preserve">        ↳ Concentré de tomate — boîte 5/1 (collectivité)</t>
  </si>
  <si>
    <t xml:space="preserve">            ↳ Concentré de tomate double</t>
  </si>
  <si>
    <t xml:space="preserve">        ↳ Fond Blanc de Veau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</si>
  <si>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</si>
  <si>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</si>
  <si>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</si>
  <si>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</si>
  <si>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</si>
  <si>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</si>
  <si>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</si>
  <si>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</si>
  <si>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Margarine de pâtisserie 80% MG</t>
  </si>
  <si>
    <t xml:space="preserve">        ↳ Herbes de Provence</t>
  </si>
  <si>
    <t xml:space="preserve">        ↳ Sucre blanc cristal sac 25 kg</t>
  </si>
  <si>
    <t>Recette</t>
  </si>
  <si>
    <t>#</t>
  </si>
  <si>
    <t>Verbe</t>
  </si>
  <si>
    <t>Étape</t>
  </si>
  <si>
    <t>Précision technique</t>
  </si>
  <si>
    <t>Durée</t>
  </si>
  <si>
    <t>Déconditionner et réserver — Déconditionnez les aubergines grillées surgelées, réservez au froid en attente d'utilisation.</t>
  </si>
  <si>
    <t>Éliminer et contrôler — Éliminez les aubergines abîmées ou non conformes, contrôlez la qualité avant montage.</t>
  </si>
  <si>
    <t>Terminer et cuire — Saupoudrez d'emmenthal râpé. Cuisez au four jusqu'à coloration et gratin doré. Stockez au froid positif en attente de service si nécessaire.</t>
  </si>
  <si>
    <t>Servir — Détaillez chaque bac en parts, dressez bien chaud.</t>
  </si>
  <si>
    <t>FARCE AGNEAU/TOMATE — BASE MOUSSAKA (TEXTE-FIDÈLE)</t>
  </si>
  <si>
    <t>SAUCE BÉCHAMEL</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</si>
  <si>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</si>
  <si>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</si>
  <si>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</si>
  <si>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</si>
  <si>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</si>
  <si>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</si>
  <si>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</si>
  <si>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</si>
  <si>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</si>
  <si>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</si>
  <si>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</si>
  <si>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</si>
  <si>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</si>
  <si>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</si>
  <si>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</si>
  <si>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</si>
  <si>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</si>
  <si>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</si>
  <si>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</si>
  <si>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</si>
  <si>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</si>
  <si>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</si>
  <si>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MOUSSAKA</t>
  </si>
  <si>
    <t>MOUSSAKA  GRO_CDC_145</t>
  </si>
  <si>
    <t>1.</t>
  </si>
  <si>
    <t>2.</t>
  </si>
  <si>
    <t>3.</t>
  </si>
  <si>
    <t>4.</t>
  </si>
  <si>
    <t>5.</t>
  </si>
  <si>
    <t xml:space="preserve">    FARCE AGNEAU/TOMATE — BASE MOUSSAKA (TEXTE-FIDÈLE)</t>
  </si>
  <si>
    <t>6.</t>
  </si>
  <si>
    <t xml:space="preserve">    SAUCE TOMATE</t>
  </si>
  <si>
    <t xml:space="preserve">    SAUCE BÉCHAMEL</t>
  </si>
  <si>
    <t>7.</t>
  </si>
  <si>
    <t>8.</t>
  </si>
  <si>
    <t>↳ FARCE AGNEAU/TOMATE — BASE MOUSSAKA (TEXTE-FIDÈLE)  GRO-BOLO-D</t>
  </si>
  <si>
    <t xml:space="preserve">    Fond brun de veau reconstitue (collectivite)</t>
  </si>
  <si>
    <t xml:space="preserve">    Oignons émincés surgelés</t>
  </si>
  <si>
    <t xml:space="preserve">    Ails pelés 4G</t>
  </si>
  <si>
    <t xml:space="preserve">    HUILE OLIVE (L) (conv.)</t>
  </si>
  <si>
    <t xml:space="preserve">    Sel fin de cuisine</t>
  </si>
  <si>
    <t xml:space="preserve">    Poivre noir moulu</t>
  </si>
  <si>
    <t>↳ SAUCE BÉCHAMEL  GRO_CDC_200A</t>
  </si>
  <si>
    <t xml:space="preserve">    Farine de blé T55</t>
  </si>
  <si>
    <t>↳ Fond brun de veau reconstitue (collectivite)  GRO-FOND-VEAU</t>
  </si>
  <si>
    <t xml:space="preserve">    EAU</t>
  </si>
  <si>
    <t>↳ SAUCE TOMATE  GRO_CDC_204</t>
  </si>
  <si>
    <t xml:space="preserve">    Fond Blanc de Veau</t>
  </si>
  <si>
    <t xml:space="preserve">    Concentré de tomate — boîte 5/1 (collectivité)</t>
  </si>
  <si>
    <t xml:space="preserve">    Margarine de pâtisserie 80% MG</t>
  </si>
  <si>
    <t xml:space="preserve">    Herbes de Provence</t>
  </si>
  <si>
    <t xml:space="preserve">    Sucre blanc cristal sac 25 kg</t>
  </si>
  <si>
    <t>↳ Concentré de tomate — boîte 5/1 (collectivité)  GRO-CONC-TOM-51</t>
  </si>
  <si>
    <t>↳ Fond Blanc de Veau  00002625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</si>
</sst>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386.42892264706</v>
      </c>
    </row>
    <row r="12">
      <c r="A12" t="s" s="3">
        <v>16</v>
      </c>
      <c r="B12" s="4">
        <v>3.8642892264706</v>
      </c>
    </row>
    <row r="13">
      <c r="A13"/>
      <c r="B13"/>
    </row>
    <row r="14">
      <c r="A14" t="s" s="5">
        <v>17</v>
      </c>
      <c r="B14" t="s" s="5">
        <v>14</v>
      </c>
    </row>
    <row r="15">
      <c r="A15" t="s" s="5">
        <v>18</v>
      </c>
      <c r="B15" s="6">
        <v>386.42892264706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1.223529</v>
      </c>
      <c r="E7" s="11">
        <f>D7*$B$2</f>
        <v>1.223529</v>
      </c>
      <c r="F7" t="s">
        <v>24</v>
      </c>
      <c r="G7" s="4">
        <f>E7*12.6000042404</f>
        <v>15.416471</v>
      </c>
    </row>
    <row r="8">
      <c r="A8" t="s" s="12">
        <v>34</v>
      </c>
      <c r="B8" t="s">
        <v>35</v>
      </c>
      <c r="C8" t="s">
        <v>36</v>
      </c>
      <c r="D8" s="9">
        <v>11.395588</v>
      </c>
      <c r="E8" s="11">
        <f>D8*$B$2</f>
        <v>11.395588</v>
      </c>
      <c r="F8" t="s">
        <v>37</v>
      </c>
      <c r="G8" s="4">
        <f>E8*0.0030000001</f>
        <v>0.034187</v>
      </c>
    </row>
    <row r="9">
      <c r="A9" t="s">
        <v>38</v>
      </c>
      <c r="B9" t="s">
        <v>39</v>
      </c>
      <c r="C9" t="s">
        <v>40</v>
      </c>
      <c r="D9" s="9">
        <v>0.0027</v>
      </c>
      <c r="E9" s="11">
        <f>D9*$B$2</f>
        <v>0.0027</v>
      </c>
      <c r="F9" t="s">
        <v>41</v>
      </c>
      <c r="G9" s="4">
        <f>E9*20</f>
        <v>0.054</v>
      </c>
    </row>
    <row r="10">
      <c r="A10" t="s">
        <v>42</v>
      </c>
      <c r="B10" t="s">
        <v>43</v>
      </c>
      <c r="C10" t="s">
        <v>40</v>
      </c>
      <c r="D10" s="9">
        <v>0.0054</v>
      </c>
      <c r="E10" s="11">
        <f>D10*$B$2</f>
        <v>0.0054</v>
      </c>
      <c r="F10" t="s">
        <v>41</v>
      </c>
      <c r="G10" s="4">
        <f>E10*14.8</f>
        <v>0.07992</v>
      </c>
    </row>
    <row r="11">
      <c r="A11" t="s">
        <v>44</v>
      </c>
      <c r="B11" t="s">
        <v>45</v>
      </c>
      <c r="C11" t="s">
        <v>40</v>
      </c>
      <c r="D11" s="9">
        <v>0.022247</v>
      </c>
      <c r="E11" s="11">
        <f>D11*$B$2</f>
        <v>0.022247</v>
      </c>
      <c r="F11" t="s">
        <v>41</v>
      </c>
      <c r="G11" s="4">
        <f>E11*12.5000330514</f>
        <v>0.278088</v>
      </c>
    </row>
    <row r="12">
      <c r="A12" t="s">
        <v>46</v>
      </c>
      <c r="B12" t="s">
        <v>47</v>
      </c>
      <c r="C12" t="s">
        <v>48</v>
      </c>
      <c r="D12" s="9">
        <v>0.001129</v>
      </c>
      <c r="E12" s="11">
        <f>D12*$B$2</f>
        <v>0.001129</v>
      </c>
      <c r="F12" t="s">
        <v>41</v>
      </c>
      <c r="G12" s="4">
        <f>E12*14.0051060282</f>
        <v>0.015812</v>
      </c>
    </row>
    <row r="13">
      <c r="A13" t="s">
        <v>49</v>
      </c>
      <c r="B13" t="s">
        <v>50</v>
      </c>
      <c r="C13" t="s">
        <v>51</v>
      </c>
      <c r="D13" s="9">
        <v>0.021176</v>
      </c>
      <c r="E13" s="11">
        <f>D13*$B$2</f>
        <v>0.021176</v>
      </c>
      <c r="F13" t="s">
        <v>41</v>
      </c>
      <c r="G13" s="4">
        <f>E13*9.5002111158</f>
        <v>0.201176</v>
      </c>
    </row>
    <row r="14">
      <c r="A14" t="s">
        <v>52</v>
      </c>
      <c r="B14" t="s">
        <v>53</v>
      </c>
      <c r="C14" t="s">
        <v>54</v>
      </c>
      <c r="D14" s="9">
        <v>0.2</v>
      </c>
      <c r="E14" s="11">
        <f>D14*$B$2</f>
        <v>0.2</v>
      </c>
      <c r="F14" t="s">
        <v>55</v>
      </c>
      <c r="G14" s="4">
        <f>E14*65.22</f>
        <v>13.044</v>
      </c>
    </row>
    <row r="15">
      <c r="A15" t="s">
        <v>56</v>
      </c>
      <c r="B15" t="s">
        <v>57</v>
      </c>
      <c r="C15" t="s">
        <v>58</v>
      </c>
      <c r="D15" s="9">
        <v>0.867353</v>
      </c>
      <c r="E15" s="11">
        <f>D15*$B$2</f>
        <v>0.867353</v>
      </c>
      <c r="F15" t="s">
        <v>41</v>
      </c>
      <c r="G15" s="4">
        <f>E15*0.559999962</f>
        <v>0.485718</v>
      </c>
    </row>
    <row r="16">
      <c r="A16" t="s">
        <v>59</v>
      </c>
      <c r="B16" t="s">
        <v>60</v>
      </c>
      <c r="C16" t="s">
        <v>61</v>
      </c>
      <c r="D16" s="9">
        <v>0.075</v>
      </c>
      <c r="E16" s="11">
        <f>D16*$B$2</f>
        <v>0.075</v>
      </c>
      <c r="F16" t="s">
        <v>41</v>
      </c>
      <c r="G16" s="4">
        <f>E16*0</f>
        <v>0</v>
      </c>
    </row>
    <row r="17">
      <c r="A17" t="s">
        <v>62</v>
      </c>
      <c r="B17" t="s">
        <v>63</v>
      </c>
      <c r="C17" t="s">
        <v>64</v>
      </c>
      <c r="D17" s="9">
        <v>9</v>
      </c>
      <c r="E17" s="11">
        <f>D17*$B$2</f>
        <v>9</v>
      </c>
      <c r="F17" t="s">
        <v>24</v>
      </c>
      <c r="G17" s="4">
        <f>E17*1.67</f>
        <v>15.03</v>
      </c>
    </row>
    <row r="18">
      <c r="A18" t="s">
        <v>65</v>
      </c>
      <c r="B18" t="s">
        <v>66</v>
      </c>
      <c r="C18" t="s">
        <v>67</v>
      </c>
      <c r="D18" s="9">
        <v>0.585</v>
      </c>
      <c r="E18" s="11">
        <f>D18*$B$2</f>
        <v>0.585</v>
      </c>
      <c r="F18" t="s">
        <v>41</v>
      </c>
      <c r="G18" s="4">
        <f>E18*5.2</f>
        <v>3.042</v>
      </c>
    </row>
    <row r="19">
      <c r="A19" t="s">
        <v>68</v>
      </c>
      <c r="B19" t="s">
        <v>69</v>
      </c>
      <c r="C19" t="s">
        <v>67</v>
      </c>
      <c r="D19" s="9">
        <v>0.705882</v>
      </c>
      <c r="E19" s="11">
        <f>D19*$B$2</f>
        <v>0.705882</v>
      </c>
      <c r="F19" t="s">
        <v>41</v>
      </c>
      <c r="G19" s="4">
        <f>E19*3.6000018</f>
        <v>2.541176</v>
      </c>
    </row>
    <row r="20">
      <c r="A20" t="s">
        <v>70</v>
      </c>
      <c r="B20" t="s">
        <v>71</v>
      </c>
      <c r="C20" t="s">
        <v>72</v>
      </c>
      <c r="D20" s="9">
        <v>1.5</v>
      </c>
      <c r="E20" s="11">
        <f>D20*$B$2</f>
        <v>1.5</v>
      </c>
      <c r="F20" t="s">
        <v>41</v>
      </c>
      <c r="G20" s="4">
        <f>E20*7.2</f>
        <v>10.8</v>
      </c>
    </row>
    <row r="21">
      <c r="A21" t="s">
        <v>73</v>
      </c>
      <c r="B21" t="s">
        <v>74</v>
      </c>
      <c r="C21" t="s">
        <v>75</v>
      </c>
      <c r="D21" s="9">
        <v>0.112941</v>
      </c>
      <c r="E21" s="11">
        <f>D21*$B$2</f>
        <v>0.112941</v>
      </c>
      <c r="F21" t="s">
        <v>76</v>
      </c>
      <c r="G21" s="4">
        <f>E21*1.8000028125</f>
        <v>0.203294</v>
      </c>
    </row>
    <row r="22">
      <c r="A22" t="s">
        <v>77</v>
      </c>
      <c r="B22" t="s">
        <v>78</v>
      </c>
      <c r="C22" t="s">
        <v>75</v>
      </c>
      <c r="D22" s="9">
        <v>0.090353</v>
      </c>
      <c r="E22" s="11">
        <f>D22*$B$2</f>
        <v>0.090353</v>
      </c>
      <c r="F22" t="s">
        <v>41</v>
      </c>
      <c r="G22" s="4">
        <f>E22*1.7999988281</f>
        <v>0.162635</v>
      </c>
    </row>
    <row r="23">
      <c r="A23" t="s">
        <v>79</v>
      </c>
      <c r="B23" t="s">
        <v>80</v>
      </c>
      <c r="C23" t="s">
        <v>75</v>
      </c>
      <c r="D23" s="9">
        <v>0.112941</v>
      </c>
      <c r="E23" s="11">
        <f>D23*$B$2</f>
        <v>0.112941</v>
      </c>
      <c r="F23" t="s">
        <v>41</v>
      </c>
      <c r="G23" s="4">
        <f>E23*0.400000625</f>
        <v>0.045176</v>
      </c>
    </row>
    <row r="24">
      <c r="A24" t="s">
        <v>81</v>
      </c>
      <c r="B24" t="s">
        <v>82</v>
      </c>
      <c r="C24" t="s">
        <v>75</v>
      </c>
      <c r="D24" s="9">
        <v>0.225882</v>
      </c>
      <c r="E24" s="11">
        <f>D24*$B$2</f>
        <v>0.225882</v>
      </c>
      <c r="F24" t="s">
        <v>41</v>
      </c>
      <c r="G24" s="4">
        <f>E24*0.9000014063</f>
        <v>0.203294</v>
      </c>
    </row>
    <row r="25">
      <c r="A25" t="s">
        <v>83</v>
      </c>
      <c r="B25" t="s">
        <v>84</v>
      </c>
      <c r="C25" t="s">
        <v>85</v>
      </c>
      <c r="D25" s="9">
        <v>0.482353</v>
      </c>
      <c r="E25" s="11">
        <f>D25*$B$2</f>
        <v>0.482353</v>
      </c>
      <c r="F25" t="s">
        <v>41</v>
      </c>
      <c r="G25" s="4">
        <f>E25*8.109999011</f>
        <v>3.911882</v>
      </c>
    </row>
    <row r="26">
      <c r="A26" t="s">
        <v>86</v>
      </c>
      <c r="B26" t="s">
        <v>87</v>
      </c>
      <c r="C26" t="s">
        <v>88</v>
      </c>
      <c r="D26" s="9">
        <v>0.206482</v>
      </c>
      <c r="E26" s="11">
        <f>D26*$B$2</f>
        <v>0.206482</v>
      </c>
      <c r="F26" t="s">
        <v>41</v>
      </c>
      <c r="G26" s="4">
        <f>E26*0.3500005983</f>
        <v>0.072269</v>
      </c>
    </row>
    <row r="27">
      <c r="A27" t="s">
        <v>89</v>
      </c>
      <c r="B27" t="s">
        <v>90</v>
      </c>
      <c r="C27" t="s">
        <v>91</v>
      </c>
      <c r="D27" s="9">
        <v>0.141176</v>
      </c>
      <c r="E27" s="11">
        <f>D27*$B$2</f>
        <v>0.141176</v>
      </c>
      <c r="F27" t="s">
        <v>41</v>
      </c>
      <c r="G27" s="4">
        <f>E27*0.8200027333</f>
        <v>0.115765</v>
      </c>
    </row>
    <row r="28">
      <c r="A28" t="s">
        <v>92</v>
      </c>
      <c r="B28" t="s">
        <v>93</v>
      </c>
      <c r="C28" t="s">
        <v>94</v>
      </c>
      <c r="D28" s="9">
        <v>20</v>
      </c>
      <c r="E28" s="11">
        <f>D28*$B$2</f>
        <v>20</v>
      </c>
      <c r="F28" t="s">
        <v>41</v>
      </c>
      <c r="G28" s="4">
        <f>E28*3.8</f>
        <v>76</v>
      </c>
    </row>
    <row r="29">
      <c r="A29" t="s">
        <v>95</v>
      </c>
      <c r="B29" t="s">
        <v>96</v>
      </c>
      <c r="C29" t="s">
        <v>94</v>
      </c>
      <c r="D29" s="9">
        <v>4.617647</v>
      </c>
      <c r="E29" s="11">
        <f>D29*$B$2</f>
        <v>4.617647</v>
      </c>
      <c r="F29" t="s">
        <v>41</v>
      </c>
      <c r="G29" s="4">
        <f>E29*3.8900000496</f>
        <v>17.962647</v>
      </c>
    </row>
    <row r="30">
      <c r="A30" t="s">
        <v>97</v>
      </c>
      <c r="B30" t="s">
        <v>98</v>
      </c>
      <c r="C30" t="s">
        <v>99</v>
      </c>
      <c r="D30" s="9">
        <v>16</v>
      </c>
      <c r="E30" s="11">
        <f>D30*$B$2</f>
        <v>16</v>
      </c>
      <c r="F30" t="s">
        <v>41</v>
      </c>
      <c r="G30" s="4">
        <f>E30*13.5</f>
        <v>216</v>
      </c>
    </row>
    <row r="31">
      <c r="A31" t="s" s="12">
        <v>100</v>
      </c>
      <c r="B31" t="s">
        <v>101</v>
      </c>
      <c r="C31" t="s">
        <v>102</v>
      </c>
      <c r="D31" s="9">
        <v>1.129412</v>
      </c>
      <c r="E31" s="11">
        <f>D31*$B$2</f>
        <v>1.129412</v>
      </c>
      <c r="F31" t="s">
        <v>41</v>
      </c>
      <c r="G31" s="4">
        <f>E31*4.9999989583</f>
        <v>5.647059</v>
      </c>
    </row>
    <row r="32">
      <c r="A32" t="s" s="12">
        <v>103</v>
      </c>
      <c r="B32" t="s">
        <v>104</v>
      </c>
      <c r="C32" t="s">
        <v>102</v>
      </c>
      <c r="D32" s="9">
        <v>1.129412</v>
      </c>
      <c r="E32" s="11">
        <f>D32*$B$2</f>
        <v>1.129412</v>
      </c>
      <c r="F32" t="s">
        <v>41</v>
      </c>
      <c r="G32" s="4">
        <f>E32*2.4999994792</f>
        <v>2.823529</v>
      </c>
    </row>
    <row r="33">
      <c r="A33" t="s" s="12">
        <v>105</v>
      </c>
      <c r="B33" t="s">
        <v>106</v>
      </c>
      <c r="C33" t="s">
        <v>102</v>
      </c>
      <c r="D33" s="9">
        <v>1.129412</v>
      </c>
      <c r="E33" s="11">
        <f>D33*$B$2</f>
        <v>1.129412</v>
      </c>
      <c r="F33" t="s">
        <v>41</v>
      </c>
      <c r="G33" s="4">
        <f>E33*1.9999995833</f>
        <v>2.258824</v>
      </c>
    </row>
    <row r="34">
      <c r="A34"/>
      <c r="B34"/>
      <c r="C34"/>
      <c r="D34"/>
      <c r="E34"/>
      <c r="F34" t="s" s="3">
        <v>107</v>
      </c>
      <c r="G34" s="13">
        <f>SUM(G7:G33)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108</v>
      </c>
      <c r="B1" t="s" s="2">
        <v>109</v>
      </c>
      <c r="C1" t="s" s="2">
        <v>110</v>
      </c>
      <c r="D1" t="s" s="2">
        <v>111</v>
      </c>
      <c r="E1" t="s" s="2">
        <v>29</v>
      </c>
      <c r="F1" t="s" s="2">
        <v>5</v>
      </c>
    </row>
    <row r="2">
      <c r="A2">
        <v>0</v>
      </c>
      <c r="B2" t="s">
        <v>2</v>
      </c>
      <c r="C2" t="s">
        <v>112</v>
      </c>
      <c r="D2" s="11">
        <v>100</v>
      </c>
      <c r="E2" t="s">
        <v>24</v>
      </c>
      <c r="F2" t="s">
        <v>113</v>
      </c>
    </row>
    <row r="3">
      <c r="A3">
        <v>1</v>
      </c>
      <c r="B3" t="s">
        <v>114</v>
      </c>
      <c r="C3" t="s">
        <v>112</v>
      </c>
      <c r="D3" s="11">
        <v>9</v>
      </c>
      <c r="E3" t="s">
        <v>37</v>
      </c>
      <c r="F3" t="s">
        <v>115</v>
      </c>
    </row>
    <row r="4">
      <c r="A4">
        <v>1</v>
      </c>
      <c r="B4" t="s">
        <v>116</v>
      </c>
      <c r="C4" t="s">
        <v>117</v>
      </c>
      <c r="D4" s="11">
        <v>20</v>
      </c>
      <c r="E4" t="s">
        <v>41</v>
      </c>
      <c r="F4" t="s">
        <v>94</v>
      </c>
    </row>
    <row r="5">
      <c r="A5">
        <v>1</v>
      </c>
      <c r="B5" t="s">
        <v>118</v>
      </c>
      <c r="C5" t="s">
        <v>112</v>
      </c>
      <c r="D5" s="11">
        <v>9</v>
      </c>
      <c r="E5" t="s">
        <v>37</v>
      </c>
      <c r="F5" t="s">
        <v>115</v>
      </c>
    </row>
    <row r="6">
      <c r="A6">
        <v>1</v>
      </c>
      <c r="B6" t="s">
        <v>119</v>
      </c>
      <c r="C6" t="s">
        <v>117</v>
      </c>
      <c r="D6" s="11">
        <v>1.5</v>
      </c>
      <c r="E6" t="s">
        <v>41</v>
      </c>
      <c r="F6" t="s">
        <v>72</v>
      </c>
    </row>
    <row r="7">
      <c r="A7">
        <v>2</v>
      </c>
      <c r="B7" t="s">
        <v>120</v>
      </c>
      <c r="C7" t="s">
        <v>117</v>
      </c>
      <c r="D7" s="11">
        <v>9</v>
      </c>
      <c r="E7" t="s">
        <v>37</v>
      </c>
      <c r="F7" t="s">
        <v>64</v>
      </c>
    </row>
    <row r="8">
      <c r="A8">
        <v>2</v>
      </c>
      <c r="B8" t="s">
        <v>121</v>
      </c>
      <c r="C8" t="s">
        <v>117</v>
      </c>
      <c r="D8" s="11">
        <v>16</v>
      </c>
      <c r="E8" t="s">
        <v>41</v>
      </c>
      <c r="F8" t="s">
        <v>99</v>
      </c>
    </row>
    <row r="9">
      <c r="A9">
        <v>2</v>
      </c>
      <c r="B9" t="s">
        <v>122</v>
      </c>
      <c r="C9" t="s">
        <v>117</v>
      </c>
      <c r="D9" s="11">
        <v>2.5</v>
      </c>
      <c r="E9" t="s">
        <v>41</v>
      </c>
      <c r="F9" t="s">
        <v>94</v>
      </c>
    </row>
    <row r="10">
      <c r="A10">
        <v>2</v>
      </c>
      <c r="B10" t="s">
        <v>123</v>
      </c>
      <c r="C10" t="s">
        <v>117</v>
      </c>
      <c r="D10" s="11">
        <v>0.003</v>
      </c>
      <c r="E10" t="s">
        <v>41</v>
      </c>
      <c r="F10" t="s">
        <v>40</v>
      </c>
    </row>
    <row r="11">
      <c r="A11">
        <v>2</v>
      </c>
      <c r="B11" t="s">
        <v>124</v>
      </c>
      <c r="C11" t="s">
        <v>117</v>
      </c>
      <c r="D11" s="11">
        <v>0.2</v>
      </c>
      <c r="E11" t="s">
        <v>41</v>
      </c>
      <c r="F11" t="s">
        <v>85</v>
      </c>
    </row>
    <row r="12">
      <c r="A12">
        <v>2</v>
      </c>
      <c r="B12" t="s">
        <v>125</v>
      </c>
      <c r="C12" t="s">
        <v>117</v>
      </c>
      <c r="D12" s="11">
        <v>0.585</v>
      </c>
      <c r="E12" t="s">
        <v>41</v>
      </c>
      <c r="F12" t="s">
        <v>58</v>
      </c>
    </row>
    <row r="13">
      <c r="A13">
        <v>2</v>
      </c>
      <c r="B13" t="s">
        <v>126</v>
      </c>
      <c r="C13" t="s">
        <v>112</v>
      </c>
      <c r="D13" s="11">
        <v>1</v>
      </c>
      <c r="E13" t="s">
        <v>37</v>
      </c>
      <c r="F13" t="s">
        <v>127</v>
      </c>
    </row>
    <row r="14">
      <c r="A14">
        <v>2</v>
      </c>
      <c r="B14" t="s">
        <v>128</v>
      </c>
      <c r="C14" t="s">
        <v>117</v>
      </c>
      <c r="D14" s="11">
        <v>0.585</v>
      </c>
      <c r="E14" t="s">
        <v>41</v>
      </c>
      <c r="F14" t="s">
        <v>67</v>
      </c>
    </row>
    <row r="15">
      <c r="A15">
        <v>3</v>
      </c>
      <c r="B15" t="s">
        <v>129</v>
      </c>
      <c r="C15" t="s">
        <v>117</v>
      </c>
      <c r="D15" s="11">
        <v>0.2</v>
      </c>
      <c r="E15" t="s">
        <v>55</v>
      </c>
      <c r="F15" t="s">
        <v>54</v>
      </c>
    </row>
    <row r="16">
      <c r="A16">
        <v>2</v>
      </c>
      <c r="B16" t="s">
        <v>130</v>
      </c>
      <c r="C16" t="s">
        <v>112</v>
      </c>
      <c r="D16" s="11">
        <v>3</v>
      </c>
      <c r="E16" t="s">
        <v>37</v>
      </c>
      <c r="F16" t="s">
        <v>131</v>
      </c>
    </row>
    <row r="17">
      <c r="A17">
        <v>2</v>
      </c>
      <c r="B17" t="s">
        <v>132</v>
      </c>
      <c r="C17" t="s">
        <v>117</v>
      </c>
      <c r="D17" s="11">
        <v>0.09</v>
      </c>
      <c r="E17" t="s">
        <v>41</v>
      </c>
      <c r="F17" t="s">
        <v>88</v>
      </c>
    </row>
    <row r="18">
      <c r="A18">
        <v>3</v>
      </c>
      <c r="B18" t="s">
        <v>133</v>
      </c>
      <c r="C18" t="s">
        <v>117</v>
      </c>
      <c r="D18" s="11">
        <v>2.925</v>
      </c>
      <c r="E18" t="s">
        <v>37</v>
      </c>
      <c r="F18" t="s">
        <v>36</v>
      </c>
    </row>
    <row r="19">
      <c r="A19">
        <v>3</v>
      </c>
      <c r="B19" t="s">
        <v>134</v>
      </c>
      <c r="C19" t="s">
        <v>117</v>
      </c>
      <c r="D19" s="11">
        <v>0.075</v>
      </c>
      <c r="E19" t="s">
        <v>41</v>
      </c>
      <c r="F19" t="s">
        <v>61</v>
      </c>
    </row>
    <row r="20">
      <c r="A20">
        <v>2</v>
      </c>
      <c r="B20" t="s">
        <v>135</v>
      </c>
      <c r="C20" t="s">
        <v>112</v>
      </c>
      <c r="D20" s="11">
        <v>6</v>
      </c>
      <c r="E20" t="s">
        <v>37</v>
      </c>
      <c r="F20" t="s">
        <v>115</v>
      </c>
    </row>
    <row r="21">
      <c r="A21">
        <v>2</v>
      </c>
      <c r="B21" t="s">
        <v>136</v>
      </c>
      <c r="C21" t="s">
        <v>117</v>
      </c>
      <c r="D21" s="11">
        <v>0.005</v>
      </c>
      <c r="E21" t="s">
        <v>41</v>
      </c>
      <c r="F21" t="s">
        <v>40</v>
      </c>
    </row>
    <row r="22">
      <c r="A22">
        <v>3</v>
      </c>
      <c r="B22" t="s">
        <v>137</v>
      </c>
      <c r="C22" t="s">
        <v>112</v>
      </c>
      <c r="D22" s="11">
        <v>2.753</v>
      </c>
      <c r="E22" t="s">
        <v>41</v>
      </c>
      <c r="F22" t="s">
        <v>131</v>
      </c>
    </row>
    <row r="23">
      <c r="A23">
        <v>4</v>
      </c>
      <c r="B23" t="s">
        <v>138</v>
      </c>
      <c r="C23" t="s">
        <v>117</v>
      </c>
      <c r="D23" s="11">
        <v>0.612</v>
      </c>
      <c r="E23" t="s">
        <v>24</v>
      </c>
      <c r="F23" t="s">
        <v>33</v>
      </c>
    </row>
    <row r="24">
      <c r="A24">
        <v>3</v>
      </c>
      <c r="B24" t="s">
        <v>139</v>
      </c>
      <c r="C24" t="s">
        <v>112</v>
      </c>
      <c r="D24" s="11">
        <v>4.235</v>
      </c>
      <c r="E24" t="s">
        <v>37</v>
      </c>
      <c r="F24" t="s">
        <v>140</v>
      </c>
    </row>
    <row r="25">
      <c r="A25">
        <v>4</v>
      </c>
      <c r="B25" t="s">
        <v>141</v>
      </c>
      <c r="C25" t="s">
        <v>117</v>
      </c>
      <c r="D25" s="11">
        <v>4.235</v>
      </c>
      <c r="E25" t="s">
        <v>37</v>
      </c>
      <c r="F25" t="s">
        <v>36</v>
      </c>
    </row>
    <row r="26">
      <c r="A26">
        <v>4</v>
      </c>
      <c r="B26" t="s">
        <v>142</v>
      </c>
      <c r="C26" t="s">
        <v>117</v>
      </c>
      <c r="D26" s="11">
        <v>0.565</v>
      </c>
      <c r="E26" t="s">
        <v>41</v>
      </c>
      <c r="F26" t="s">
        <v>102</v>
      </c>
    </row>
    <row r="27">
      <c r="A27">
        <v>4</v>
      </c>
      <c r="B27" t="s">
        <v>143</v>
      </c>
      <c r="C27" t="s">
        <v>117</v>
      </c>
      <c r="D27" s="11">
        <v>0.565</v>
      </c>
      <c r="E27" t="s">
        <v>41</v>
      </c>
      <c r="F27" t="s">
        <v>102</v>
      </c>
    </row>
    <row r="28">
      <c r="A28">
        <v>4</v>
      </c>
      <c r="B28" t="s">
        <v>144</v>
      </c>
      <c r="C28" t="s">
        <v>117</v>
      </c>
      <c r="D28" s="11">
        <v>0.565</v>
      </c>
      <c r="E28" t="s">
        <v>41</v>
      </c>
      <c r="F28" t="s">
        <v>102</v>
      </c>
    </row>
    <row r="29">
      <c r="A29">
        <v>4</v>
      </c>
      <c r="B29" t="s">
        <v>145</v>
      </c>
      <c r="C29" t="s">
        <v>117</v>
      </c>
      <c r="D29" s="11">
        <v>0.056</v>
      </c>
      <c r="E29" t="s">
        <v>41</v>
      </c>
      <c r="F29" t="s">
        <v>75</v>
      </c>
    </row>
    <row r="30">
      <c r="A30">
        <v>4</v>
      </c>
      <c r="B30" t="s">
        <v>146</v>
      </c>
      <c r="C30" t="s">
        <v>117</v>
      </c>
      <c r="D30" s="11">
        <v>0.056</v>
      </c>
      <c r="E30" t="s">
        <v>41</v>
      </c>
      <c r="F30" t="s">
        <v>75</v>
      </c>
    </row>
    <row r="31">
      <c r="A31">
        <v>4</v>
      </c>
      <c r="B31" t="s">
        <v>147</v>
      </c>
      <c r="C31" t="s">
        <v>117</v>
      </c>
      <c r="D31" s="11">
        <v>0.113</v>
      </c>
      <c r="E31" t="s">
        <v>41</v>
      </c>
      <c r="F31" t="s">
        <v>75</v>
      </c>
    </row>
    <row r="32">
      <c r="A32">
        <v>4</v>
      </c>
      <c r="B32" t="s">
        <v>148</v>
      </c>
      <c r="C32" t="s">
        <v>117</v>
      </c>
      <c r="D32" s="11">
        <v>0.045</v>
      </c>
      <c r="E32" t="s">
        <v>41</v>
      </c>
      <c r="F32" t="s">
        <v>75</v>
      </c>
    </row>
    <row r="33">
      <c r="A33">
        <v>4</v>
      </c>
      <c r="B33" t="s">
        <v>149</v>
      </c>
      <c r="C33" t="s">
        <v>117</v>
      </c>
      <c r="D33" s="11">
        <v>0.001</v>
      </c>
      <c r="E33" t="s">
        <v>41</v>
      </c>
      <c r="F33" t="s">
        <v>48</v>
      </c>
    </row>
    <row r="34">
      <c r="A34">
        <v>4</v>
      </c>
      <c r="B34" t="s">
        <v>150</v>
      </c>
      <c r="C34" t="s">
        <v>117</v>
      </c>
      <c r="D34" s="11">
        <v>0.001</v>
      </c>
      <c r="E34" t="s">
        <v>41</v>
      </c>
      <c r="F34" t="s">
        <v>40</v>
      </c>
    </row>
    <row r="35">
      <c r="A35">
        <v>4</v>
      </c>
      <c r="B35" t="s">
        <v>151</v>
      </c>
      <c r="C35" t="s">
        <v>117</v>
      </c>
      <c r="D35" s="11">
        <v>0.001</v>
      </c>
      <c r="E35" t="s">
        <v>41</v>
      </c>
      <c r="F35" t="s">
        <v>88</v>
      </c>
    </row>
    <row r="36">
      <c r="A36">
        <v>3</v>
      </c>
      <c r="B36" t="s">
        <v>152</v>
      </c>
      <c r="C36" t="s">
        <v>117</v>
      </c>
      <c r="D36" s="11">
        <v>1.059</v>
      </c>
      <c r="E36" t="s">
        <v>41</v>
      </c>
      <c r="F36" t="s">
        <v>94</v>
      </c>
    </row>
    <row r="37">
      <c r="A37">
        <v>3</v>
      </c>
      <c r="B37" t="s">
        <v>153</v>
      </c>
      <c r="C37" t="s">
        <v>117</v>
      </c>
      <c r="D37" s="11">
        <v>0.141</v>
      </c>
      <c r="E37" t="s">
        <v>41</v>
      </c>
      <c r="F37" t="s">
        <v>58</v>
      </c>
    </row>
    <row r="38">
      <c r="A38">
        <v>3</v>
      </c>
      <c r="B38" t="s">
        <v>154</v>
      </c>
      <c r="C38" t="s">
        <v>117</v>
      </c>
      <c r="D38" s="11">
        <v>0.353</v>
      </c>
      <c r="E38" t="s">
        <v>41</v>
      </c>
      <c r="F38" t="s">
        <v>67</v>
      </c>
    </row>
    <row r="39">
      <c r="A39">
        <v>3</v>
      </c>
      <c r="B39" t="s">
        <v>155</v>
      </c>
      <c r="C39" t="s">
        <v>117</v>
      </c>
      <c r="D39" s="11">
        <v>0.011</v>
      </c>
      <c r="E39" t="s">
        <v>41</v>
      </c>
      <c r="F39" t="s">
        <v>51</v>
      </c>
    </row>
    <row r="40">
      <c r="A40">
        <v>3</v>
      </c>
      <c r="B40" t="s">
        <v>156</v>
      </c>
      <c r="C40" t="s">
        <v>117</v>
      </c>
      <c r="D40" s="11">
        <v>0.141</v>
      </c>
      <c r="E40" t="s">
        <v>41</v>
      </c>
      <c r="F40" t="s">
        <v>85</v>
      </c>
    </row>
    <row r="41">
      <c r="A41">
        <v>3</v>
      </c>
      <c r="B41" t="s">
        <v>157</v>
      </c>
      <c r="C41" t="s">
        <v>117</v>
      </c>
      <c r="D41" s="11">
        <v>0.071</v>
      </c>
      <c r="E41" t="s">
        <v>41</v>
      </c>
      <c r="F41" t="s">
        <v>91</v>
      </c>
    </row>
    <row r="42">
      <c r="A42">
        <v>3</v>
      </c>
      <c r="B42" t="s">
        <v>158</v>
      </c>
      <c r="C42" t="s">
        <v>117</v>
      </c>
      <c r="D42" s="11">
        <v>0.021</v>
      </c>
      <c r="E42" t="s">
        <v>41</v>
      </c>
      <c r="F42" t="s">
        <v>88</v>
      </c>
    </row>
    <row r="43">
      <c r="A43">
        <v>3</v>
      </c>
      <c r="B43" t="s">
        <v>159</v>
      </c>
      <c r="C43" t="s">
        <v>117</v>
      </c>
      <c r="D43" s="11">
        <v>0.007</v>
      </c>
      <c r="E43" t="s">
        <v>41</v>
      </c>
      <c r="F43" t="s">
        <v>40</v>
      </c>
    </row>
    <row r="44">
      <c r="A44">
        <v>2</v>
      </c>
      <c r="B44" t="s">
        <v>132</v>
      </c>
      <c r="C44" t="s">
        <v>117</v>
      </c>
      <c r="D44" s="11">
        <v>0.073</v>
      </c>
      <c r="E44" t="s">
        <v>41</v>
      </c>
      <c r="F44" t="s">
        <v>88</v>
      </c>
    </row>
    <row r="45">
      <c r="A45">
        <v>2</v>
      </c>
      <c r="B45" t="s">
        <v>160</v>
      </c>
      <c r="C45" t="s">
        <v>117</v>
      </c>
      <c r="D45" s="11">
        <v>0.007</v>
      </c>
      <c r="E45" t="s">
        <v>41</v>
      </c>
      <c r="F45" t="s">
        <v>40</v>
      </c>
    </row>
    <row r="46">
      <c r="A46">
        <v>1</v>
      </c>
      <c r="B46" t="s">
        <v>161</v>
      </c>
      <c r="C46" t="s">
        <v>112</v>
      </c>
      <c r="D46" s="11">
        <v>6</v>
      </c>
      <c r="E46" t="s">
        <v>37</v>
      </c>
      <c r="F46" t="s">
        <v>115</v>
      </c>
    </row>
    <row r="47">
      <c r="A47">
        <v>2</v>
      </c>
      <c r="B47" t="s">
        <v>162</v>
      </c>
      <c r="C47" t="s">
        <v>112</v>
      </c>
      <c r="D47" s="11">
        <v>2.753</v>
      </c>
      <c r="E47" t="s">
        <v>41</v>
      </c>
      <c r="F47" t="s">
        <v>131</v>
      </c>
    </row>
    <row r="48">
      <c r="A48">
        <v>3</v>
      </c>
      <c r="B48" t="s">
        <v>163</v>
      </c>
      <c r="C48" t="s">
        <v>117</v>
      </c>
      <c r="D48" s="11">
        <v>0.612</v>
      </c>
      <c r="E48" t="s">
        <v>24</v>
      </c>
      <c r="F48" t="s">
        <v>33</v>
      </c>
    </row>
    <row r="49">
      <c r="A49">
        <v>2</v>
      </c>
      <c r="B49" t="s">
        <v>164</v>
      </c>
      <c r="C49" t="s">
        <v>112</v>
      </c>
      <c r="D49" s="11">
        <v>4.235</v>
      </c>
      <c r="E49" t="s">
        <v>37</v>
      </c>
      <c r="F49" t="s">
        <v>140</v>
      </c>
    </row>
    <row r="50">
      <c r="A50">
        <v>3</v>
      </c>
      <c r="B50" t="s">
        <v>133</v>
      </c>
      <c r="C50" t="s">
        <v>117</v>
      </c>
      <c r="D50" s="11">
        <v>4.235</v>
      </c>
      <c r="E50" t="s">
        <v>37</v>
      </c>
      <c r="F50" t="s">
        <v>36</v>
      </c>
    </row>
    <row r="51">
      <c r="A51">
        <v>3</v>
      </c>
      <c r="B51" t="s">
        <v>165</v>
      </c>
      <c r="C51" t="s">
        <v>117</v>
      </c>
      <c r="D51" s="11">
        <v>0.565</v>
      </c>
      <c r="E51" t="s">
        <v>41</v>
      </c>
      <c r="F51" t="s">
        <v>102</v>
      </c>
    </row>
    <row r="52">
      <c r="A52">
        <v>3</v>
      </c>
      <c r="B52" t="s">
        <v>166</v>
      </c>
      <c r="C52" t="s">
        <v>117</v>
      </c>
      <c r="D52" s="11">
        <v>0.565</v>
      </c>
      <c r="E52" t="s">
        <v>41</v>
      </c>
      <c r="F52" t="s">
        <v>102</v>
      </c>
    </row>
    <row r="53">
      <c r="A53">
        <v>3</v>
      </c>
      <c r="B53" t="s">
        <v>167</v>
      </c>
      <c r="C53" t="s">
        <v>117</v>
      </c>
      <c r="D53" s="11">
        <v>0.565</v>
      </c>
      <c r="E53" t="s">
        <v>41</v>
      </c>
      <c r="F53" t="s">
        <v>102</v>
      </c>
    </row>
    <row r="54">
      <c r="A54">
        <v>3</v>
      </c>
      <c r="B54" t="s">
        <v>168</v>
      </c>
      <c r="C54" t="s">
        <v>117</v>
      </c>
      <c r="D54" s="11">
        <v>0.056</v>
      </c>
      <c r="E54" t="s">
        <v>41</v>
      </c>
      <c r="F54" t="s">
        <v>75</v>
      </c>
    </row>
    <row r="55">
      <c r="A55">
        <v>3</v>
      </c>
      <c r="B55" t="s">
        <v>169</v>
      </c>
      <c r="C55" t="s">
        <v>117</v>
      </c>
      <c r="D55" s="11">
        <v>0.056</v>
      </c>
      <c r="E55" t="s">
        <v>41</v>
      </c>
      <c r="F55" t="s">
        <v>75</v>
      </c>
    </row>
    <row r="56">
      <c r="A56">
        <v>3</v>
      </c>
      <c r="B56" t="s">
        <v>170</v>
      </c>
      <c r="C56" t="s">
        <v>117</v>
      </c>
      <c r="D56" s="11">
        <v>0.113</v>
      </c>
      <c r="E56" t="s">
        <v>41</v>
      </c>
      <c r="F56" t="s">
        <v>75</v>
      </c>
    </row>
    <row r="57">
      <c r="A57">
        <v>3</v>
      </c>
      <c r="B57" t="s">
        <v>171</v>
      </c>
      <c r="C57" t="s">
        <v>117</v>
      </c>
      <c r="D57" s="11">
        <v>0.045</v>
      </c>
      <c r="E57" t="s">
        <v>41</v>
      </c>
      <c r="F57" t="s">
        <v>75</v>
      </c>
    </row>
    <row r="58">
      <c r="A58">
        <v>3</v>
      </c>
      <c r="B58" t="s">
        <v>172</v>
      </c>
      <c r="C58" t="s">
        <v>117</v>
      </c>
      <c r="D58" s="11">
        <v>0.001</v>
      </c>
      <c r="E58" t="s">
        <v>41</v>
      </c>
      <c r="F58" t="s">
        <v>48</v>
      </c>
    </row>
    <row r="59">
      <c r="A59">
        <v>3</v>
      </c>
      <c r="B59" t="s">
        <v>159</v>
      </c>
      <c r="C59" t="s">
        <v>117</v>
      </c>
      <c r="D59" s="11">
        <v>0.001</v>
      </c>
      <c r="E59" t="s">
        <v>41</v>
      </c>
      <c r="F59" t="s">
        <v>40</v>
      </c>
    </row>
    <row r="60">
      <c r="A60">
        <v>3</v>
      </c>
      <c r="B60" t="s">
        <v>158</v>
      </c>
      <c r="C60" t="s">
        <v>117</v>
      </c>
      <c r="D60" s="11">
        <v>0.001</v>
      </c>
      <c r="E60" t="s">
        <v>41</v>
      </c>
      <c r="F60" t="s">
        <v>88</v>
      </c>
    </row>
    <row r="61">
      <c r="A61">
        <v>2</v>
      </c>
      <c r="B61" t="s">
        <v>122</v>
      </c>
      <c r="C61" t="s">
        <v>117</v>
      </c>
      <c r="D61" s="11">
        <v>1.059</v>
      </c>
      <c r="E61" t="s">
        <v>41</v>
      </c>
      <c r="F61" t="s">
        <v>94</v>
      </c>
    </row>
    <row r="62">
      <c r="A62">
        <v>2</v>
      </c>
      <c r="B62" t="s">
        <v>125</v>
      </c>
      <c r="C62" t="s">
        <v>117</v>
      </c>
      <c r="D62" s="11">
        <v>0.141</v>
      </c>
      <c r="E62" t="s">
        <v>41</v>
      </c>
      <c r="F62" t="s">
        <v>58</v>
      </c>
    </row>
    <row r="63">
      <c r="A63">
        <v>2</v>
      </c>
      <c r="B63" t="s">
        <v>173</v>
      </c>
      <c r="C63" t="s">
        <v>117</v>
      </c>
      <c r="D63" s="11">
        <v>0.353</v>
      </c>
      <c r="E63" t="s">
        <v>41</v>
      </c>
      <c r="F63" t="s">
        <v>67</v>
      </c>
    </row>
    <row r="64">
      <c r="A64">
        <v>2</v>
      </c>
      <c r="B64" t="s">
        <v>174</v>
      </c>
      <c r="C64" t="s">
        <v>117</v>
      </c>
      <c r="D64" s="11">
        <v>0.011</v>
      </c>
      <c r="E64" t="s">
        <v>41</v>
      </c>
      <c r="F64" t="s">
        <v>51</v>
      </c>
    </row>
    <row r="65">
      <c r="A65">
        <v>2</v>
      </c>
      <c r="B65" t="s">
        <v>124</v>
      </c>
      <c r="C65" t="s">
        <v>117</v>
      </c>
      <c r="D65" s="11">
        <v>0.141</v>
      </c>
      <c r="E65" t="s">
        <v>41</v>
      </c>
      <c r="F65" t="s">
        <v>85</v>
      </c>
    </row>
    <row r="66">
      <c r="A66">
        <v>2</v>
      </c>
      <c r="B66" t="s">
        <v>175</v>
      </c>
      <c r="C66" t="s">
        <v>117</v>
      </c>
      <c r="D66" s="11">
        <v>0.071</v>
      </c>
      <c r="E66" t="s">
        <v>41</v>
      </c>
      <c r="F66" t="s">
        <v>91</v>
      </c>
    </row>
    <row r="67">
      <c r="A67">
        <v>2</v>
      </c>
      <c r="B67" t="s">
        <v>132</v>
      </c>
      <c r="C67" t="s">
        <v>117</v>
      </c>
      <c r="D67" s="11">
        <v>0.021</v>
      </c>
      <c r="E67" t="s">
        <v>41</v>
      </c>
      <c r="F67" t="s">
        <v>88</v>
      </c>
    </row>
    <row r="68">
      <c r="A68">
        <v>2</v>
      </c>
      <c r="B68" t="s">
        <v>160</v>
      </c>
      <c r="C68" t="s">
        <v>117</v>
      </c>
      <c r="D68" s="11">
        <v>0.007</v>
      </c>
      <c r="E68" t="s">
        <v>41</v>
      </c>
      <c r="F6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176</v>
      </c>
      <c r="B1" t="s" s="2">
        <v>177</v>
      </c>
      <c r="C1" t="s" s="2">
        <v>178</v>
      </c>
      <c r="D1" t="s" s="2">
        <v>179</v>
      </c>
      <c r="E1" t="s" s="2">
        <v>180</v>
      </c>
      <c r="F1" t="s" s="2">
        <v>181</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t>
        </is>
      </c>
      <c r="E3" t="s" s="14"/>
      <c r="F3"/>
    </row>
    <row r="4">
      <c r="A4" t="s">
        <v>2</v>
      </c>
      <c r="B4">
        <v>3</v>
      </c>
      <c r="C4"/>
      <c r="D4" t="s" s="14">
        <v>182</v>
      </c>
      <c r="E4" t="s" s="14"/>
      <c r="F4"/>
    </row>
    <row r="5">
      <c r="A5" t="s">
        <v>2</v>
      </c>
      <c r="B5">
        <v>4</v>
      </c>
      <c r="C5"/>
      <c r="D5" t="s" s="14">
        <v>183</v>
      </c>
      <c r="E5" t="s" s="14"/>
      <c r="F5"/>
    </row>
    <row r="6">
      <c r="A6" t="s">
        <v>2</v>
      </c>
      <c r="B6">
        <v>5</v>
      </c>
      <c r="C6"/>
      <c r="D6" t="inlineStr" s="14">
        <is>
          <t>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t>
        </is>
      </c>
      <c r="E6" t="s" s="14"/>
      <c r="F6"/>
    </row>
    <row r="7">
      <c r="A7" t="s">
        <v>2</v>
      </c>
      <c r="B7">
        <v>6</v>
      </c>
      <c r="C7"/>
      <c r="D7" t="inlineStr" s="14">
        <is>
          <t>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t>
        </is>
      </c>
      <c r="E7" t="s" s="14"/>
      <c r="F7"/>
    </row>
    <row r="8">
      <c r="A8" t="s">
        <v>2</v>
      </c>
      <c r="B8">
        <v>7</v>
      </c>
      <c r="C8"/>
      <c r="D8" t="s" s="14">
        <v>184</v>
      </c>
      <c r="E8" t="s" s="14"/>
      <c r="F8"/>
    </row>
    <row r="9">
      <c r="A9" t="s">
        <v>2</v>
      </c>
      <c r="B9">
        <v>8</v>
      </c>
      <c r="C9"/>
      <c r="D9" t="s" s="14">
        <v>185</v>
      </c>
      <c r="E9" t="s" s="14"/>
      <c r="F9"/>
    </row>
    <row r="10">
      <c r="A10" t="s">
        <v>186</v>
      </c>
      <c r="B10">
        <v>1</v>
      </c>
      <c r="C10"/>
      <c r="D10" t="inlineStr" s="14">
        <is>
          <t>Mise en place du poste de travail — Vérifier les D.L.C., peser les denrées, sélectionner le matériel. Désinfecter le matériel et le poste de travail suivant les protocoles.</t>
        </is>
      </c>
      <c r="E10" t="s" s="14"/>
      <c r="F10"/>
    </row>
    <row r="11">
      <c r="A11" t="s">
        <v>186</v>
      </c>
      <c r="B11">
        <v>2</v>
      </c>
      <c r="C11"/>
      <c r="D11" t="inlineStr" s="14">
        <is>
          <t>Préparations préliminaires — Déconditionner la viande d'agneau hachée suivant la procédure, réserver au froid. Élaborer le fond brun de veau lié à partir de fond déshydraté, en suivant les recommandations du fabricant.</t>
        </is>
      </c>
      <c r="E11" t="s" s="14"/>
      <c r="F11"/>
    </row>
    <row r="12">
      <c r="A12" t="s">
        <v>186</v>
      </c>
      <c r="B12">
        <v>3</v>
      </c>
      <c r="C12"/>
      <c r="D12" t="inlineStr" s="14">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12" t="s" s="14"/>
      <c r="F12"/>
    </row>
    <row r="13">
      <c r="A13" t="s">
        <v>186</v>
      </c>
      <c r="B13">
        <v>4</v>
      </c>
      <c r="C13"/>
      <c r="D13" t="inlineStr" s="14">
        <is>
          <t>Finition — Rectifier l'assaisonnement. Contrôler la température suivant la procédure de fin de cuisson. Réserver au chaud en attente de montage (la farce sert à la couche centrale de la Moussaka, Fiche 145, en alternance avec les aubergines grillées).</t>
        </is>
      </c>
      <c r="E13" t="s" s="14"/>
      <c r="F13"/>
    </row>
    <row r="14">
      <c r="A14" t="s">
        <v>187</v>
      </c>
      <c r="B14">
        <v>1</v>
      </c>
      <c r="C14"/>
      <c r="D14" t="inlineStr" s="14">
        <is>
          <t>Mise en place du poste de travail — Vérifier les D.L.C., peser les denrées, sélectionner le matériel. Désinfecter le matériel et le poste de travail suivant les protocoles. Mettre en fonction le bain-marie.</t>
        </is>
      </c>
      <c r="E14" t="s" s="14"/>
      <c r="F14"/>
    </row>
    <row r="15">
      <c r="A15" t="s">
        <v>187</v>
      </c>
      <c r="B15">
        <v>2</v>
      </c>
      <c r="C15"/>
      <c r="D15" t="inlineStr" s="14">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E15" t="s" s="14"/>
      <c r="F15"/>
    </row>
    <row r="16">
      <c r="A16" t="s">
        <v>187</v>
      </c>
      <c r="B16">
        <v>3</v>
      </c>
      <c r="C16"/>
      <c r="D16" t="inlineStr" s="14">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E16" t="s" s="14"/>
      <c r="F16"/>
    </row>
    <row r="17">
      <c r="A17" t="s">
        <v>187</v>
      </c>
      <c r="B17">
        <v>4</v>
      </c>
      <c r="C17"/>
      <c r="D17" t="inlineStr" s="14">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E17" t="s" s="14"/>
      <c r="F17"/>
    </row>
    <row r="18">
      <c r="A18" t="s">
        <v>188</v>
      </c>
      <c r="B18">
        <v>1</v>
      </c>
      <c r="C18" t="s">
        <v>189</v>
      </c>
      <c r="D18" t="s" s="14">
        <v>190</v>
      </c>
      <c r="E18" t="s" s="14"/>
      <c r="F18"/>
    </row>
    <row r="19">
      <c r="A19" t="s">
        <v>191</v>
      </c>
      <c r="B19">
        <v>1</v>
      </c>
      <c r="C19"/>
      <c r="D19" t="inlineStr" s="14">
        <is>
          <t>Mise en place du poste de travail — Vérifier les D.L.C., peser les denrées, sélectionner le matériel. Désinfecter le matériel et le poste de travail suivant les protocoles.</t>
        </is>
      </c>
      <c r="E19" t="s" s="14"/>
      <c r="F19"/>
    </row>
    <row r="20">
      <c r="A20" t="s">
        <v>191</v>
      </c>
      <c r="B20">
        <v>2</v>
      </c>
      <c r="C20"/>
      <c r="D20"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20" t="s" s="14"/>
      <c r="F20"/>
    </row>
    <row r="21">
      <c r="A21" t="s">
        <v>191</v>
      </c>
      <c r="B21">
        <v>3</v>
      </c>
      <c r="C21"/>
      <c r="D21"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21" t="s" s="14"/>
      <c r="F21"/>
    </row>
    <row r="22">
      <c r="A22" t="s">
        <v>191</v>
      </c>
      <c r="B22">
        <v>4</v>
      </c>
      <c r="C22"/>
      <c r="D22" t="inlineStr" s="14">
        <is>
          <t>Suggestions — Cette sauce tomate de base peut être aromatisée avec du basilic, de l'origan, de la fleur de thym, etc. Monter au beurre. Elle peut être ajoutée à un fond de cuisson ou à une autre sauce.</t>
        </is>
      </c>
      <c r="E22" t="s" s="14"/>
      <c r="F22"/>
    </row>
    <row r="23">
      <c r="A23" t="s">
        <v>192</v>
      </c>
      <c r="B23"/>
      <c r="C23"/>
      <c r="D23"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23"/>
      <c r="F23"/>
    </row>
    <row r="24">
      <c r="A24" t="s">
        <v>193</v>
      </c>
      <c r="B24">
        <v>1</v>
      </c>
      <c r="C24" t="s">
        <v>194</v>
      </c>
      <c r="D24" t="s" s="14">
        <v>195</v>
      </c>
      <c r="E24" t="s" s="14">
        <v>196</v>
      </c>
      <c r="F24"/>
    </row>
    <row r="25">
      <c r="A25" t="s">
        <v>193</v>
      </c>
      <c r="B25">
        <v>2</v>
      </c>
      <c r="C25" t="s">
        <v>197</v>
      </c>
      <c r="D25" t="s" s="14">
        <v>198</v>
      </c>
      <c r="E25" t="s" s="14">
        <v>199</v>
      </c>
      <c r="F25"/>
    </row>
    <row r="26">
      <c r="A26" t="s">
        <v>193</v>
      </c>
      <c r="B26">
        <v>3</v>
      </c>
      <c r="C26" t="s">
        <v>200</v>
      </c>
      <c r="D26" t="s" s="14">
        <v>201</v>
      </c>
      <c r="E26" t="s" s="14">
        <v>202</v>
      </c>
      <c r="F26"/>
    </row>
    <row r="27">
      <c r="A27" t="s">
        <v>193</v>
      </c>
      <c r="B27">
        <v>4</v>
      </c>
      <c r="C27" t="s">
        <v>203</v>
      </c>
      <c r="D27" t="s" s="14">
        <v>204</v>
      </c>
      <c r="E27" t="s" s="14">
        <v>205</v>
      </c>
      <c r="F27"/>
    </row>
    <row r="28">
      <c r="A28" t="s">
        <v>193</v>
      </c>
      <c r="B28">
        <v>5</v>
      </c>
      <c r="C28" t="s">
        <v>197</v>
      </c>
      <c r="D28" t="s" s="14">
        <v>206</v>
      </c>
      <c r="E28" t="s" s="14">
        <v>207</v>
      </c>
      <c r="F28"/>
    </row>
    <row r="29">
      <c r="A29" t="s">
        <v>193</v>
      </c>
      <c r="B29">
        <v>6</v>
      </c>
      <c r="C29" t="s">
        <v>208</v>
      </c>
      <c r="D29" t="s" s="14">
        <v>209</v>
      </c>
      <c r="E29" t="s" s="14"/>
      <c r="F2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85"/>
  <cols>
    <col min="1" max="1" width="22" customWidth="1"/>
    <col min="2" max="2" width="52" customWidth="1"/>
    <col min="3" max="3" width="14" customWidth="1"/>
    <col min="4" max="4" width="10" customWidth="1"/>
  </cols>
  <sheetData>
    <row r="1" customHeight="1" ht="24">
      <c r="A1" t="s" s="7">
        <v>210</v>
      </c>
      <c r="B1"/>
      <c r="C1"/>
      <c r="D1"/>
    </row>
    <row r="2">
      <c r="A2" t="str" s="15">
        <f>"GRO_CDC_145 · GRO.COMPLETS · référence : "&amp;Besoins!B3&amp;" "&amp;Besoins!C3&amp;" · multiplicateur réglable sur la feuille ""Besoins"""</f>
        <v>GRO_CDC_145 · GRO.COMPLETS · référence : 100 pc · multiplicateur réglable sur la feuille </v>
      </c>
      <c r="B2"/>
      <c r="C2"/>
      <c r="D2"/>
    </row>
    <row r="3">
      <c r="A3"/>
      <c r="B3"/>
      <c r="C3"/>
      <c r="D3"/>
    </row>
    <row r="4">
      <c r="A4" t="s" s="16">
        <v>211</v>
      </c>
      <c r="B4"/>
      <c r="C4"/>
      <c r="D4"/>
    </row>
    <row r="5">
      <c r="A5" t="s" s="17">
        <v>212</v>
      </c>
      <c r="B5" t="str" s="14">
        <f>Procedure!D2</f>
        <v>Mise en place du poste de travail — Vérifiez les DLC, pesez et mesurez toutes les denrées, sélectionnez le matériel. Désinfectez le matériel et le poste de travail suivant les protocoles.</v>
      </c>
      <c r="C5"/>
      <c r="D5"/>
    </row>
    <row r="6">
      <c r="A6" t="s" s="17">
        <v>213</v>
      </c>
      <c r="B6" t="str" s="14">
        <f>Procedure!D3</f>
        <v>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v>
      </c>
      <c r="C6"/>
      <c r="D6"/>
    </row>
    <row r="7">
      <c r="A7" t="s" s="17">
        <v>214</v>
      </c>
      <c r="B7" t="str" s="14">
        <f>Procedure!D4</f>
        <v>Déconditionner et réserver — Déconditionnez les aubergines grillées surgelées, réservez au froid en attente d'utilisation.</v>
      </c>
      <c r="C7"/>
      <c r="D7"/>
    </row>
    <row r="8">
      <c r="A8"/>
      <c r="B8" t="str">
        <f>Besoins!B28</f>
        <v>Aubergines grillees surgelees</v>
      </c>
      <c r="C8" s="11">
        <f>Besoins!E28</f>
        <v>20</v>
      </c>
      <c r="D8" t="str">
        <f>Besoins!F28</f>
        <v>kg</v>
      </c>
    </row>
    <row r="9">
      <c r="A9" t="s" s="17">
        <v>215</v>
      </c>
      <c r="B9" t="str" s="14">
        <f>Procedure!D5</f>
        <v>Éliminer et contrôler — Éliminez les aubergines abîmées ou non conformes, contrôlez la qualité avant montage.</v>
      </c>
      <c r="C9"/>
      <c r="D9"/>
    </row>
    <row r="10">
      <c r="A10" t="s" s="17">
        <v>216</v>
      </c>
      <c r="B10" t="str" s="14">
        <f>Procedure!D6</f>
        <v>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v>
      </c>
      <c r="C10"/>
      <c r="D10"/>
    </row>
    <row r="11">
      <c r="A11"/>
      <c r="B11" t="s">
        <v>217</v>
      </c>
      <c r="C11" s="11">
        <f>'Besoins'!$B$2*9</f>
        <v>9</v>
      </c>
      <c r="D11" t="s">
        <v>37</v>
      </c>
    </row>
    <row r="12">
      <c r="A12" t="s" s="17">
        <v>218</v>
      </c>
      <c r="B12" t="str" s="14">
        <f>Procedure!D7</f>
        <v>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v>
      </c>
      <c r="C12"/>
      <c r="D12"/>
    </row>
    <row r="13">
      <c r="A13"/>
      <c r="B13" t="s">
        <v>219</v>
      </c>
      <c r="C13" s="11">
        <f>'Besoins'!$B$2*6</f>
        <v>6</v>
      </c>
      <c r="D13" t="s">
        <v>37</v>
      </c>
    </row>
    <row r="14">
      <c r="A14"/>
      <c r="B14" t="s">
        <v>220</v>
      </c>
      <c r="C14" s="11">
        <f>'Besoins'!$B$2*9</f>
        <v>9</v>
      </c>
      <c r="D14" t="s">
        <v>37</v>
      </c>
    </row>
    <row r="15">
      <c r="A15" t="s" s="17">
        <v>221</v>
      </c>
      <c r="B15" t="str" s="14">
        <f>Procedure!D8</f>
        <v>Terminer et cuire — Saupoudrez d'emmenthal râpé. Cuisez au four jusqu'à coloration et gratin doré. Stockez au froid positif en attente de service si nécessaire.</v>
      </c>
      <c r="C15"/>
      <c r="D15"/>
    </row>
    <row r="16">
      <c r="A16"/>
      <c r="B16" t="str">
        <f>Besoins!B20</f>
        <v>Emmental râpé vrac</v>
      </c>
      <c r="C16" s="11">
        <f>Besoins!E20</f>
        <v>1.5</v>
      </c>
      <c r="D16" t="str">
        <f>Besoins!F20</f>
        <v>kg</v>
      </c>
    </row>
    <row r="17">
      <c r="A17" t="s" s="17">
        <v>222</v>
      </c>
      <c r="B17" t="str" s="14">
        <f>Procedure!D9</f>
        <v>Servir — Détaillez chaque bac en parts, dressez bien chaud.</v>
      </c>
      <c r="C17"/>
      <c r="D17"/>
    </row>
    <row r="18">
      <c r="A18"/>
      <c r="B18"/>
      <c r="C18"/>
      <c r="D18"/>
    </row>
    <row r="19">
      <c r="A19" t="s" s="16">
        <v>223</v>
      </c>
      <c r="B19"/>
      <c r="C19"/>
      <c r="D19"/>
    </row>
    <row r="20">
      <c r="A20" t="s" s="17">
        <v>212</v>
      </c>
      <c r="B20" t="str" s="14">
        <f>Procedure!D10</f>
        <v>Mise en place du poste de travail — Vérifier les D.L.C., peser les denrées, sélectionner le matériel. Désinfecter le matériel et le poste de travail suivant les protocoles.</v>
      </c>
      <c r="C20"/>
      <c r="D20"/>
    </row>
    <row r="21">
      <c r="A21" t="s" s="17">
        <v>213</v>
      </c>
      <c r="B21" t="str" s="14">
        <f>Procedure!D11</f>
        <v>Préparations préliminaires — Déconditionner la viande d'agneau hachée suivant la procédure, réserver au froid. Élaborer le fond brun de veau lié à partir de fond déshydraté, en suivant les recommandations du fabricant.</v>
      </c>
      <c r="C21"/>
      <c r="D21"/>
    </row>
    <row r="22">
      <c r="A22"/>
      <c r="B22" t="str">
        <f>Besoins!B30</f>
        <v>Epaule d'agneau hachee</v>
      </c>
      <c r="C22" s="11">
        <f>Besoins!E30</f>
        <v>16</v>
      </c>
      <c r="D22" t="str">
        <f>Besoins!F30</f>
        <v>kg</v>
      </c>
    </row>
    <row r="23">
      <c r="A23"/>
      <c r="B23" t="s">
        <v>224</v>
      </c>
      <c r="C23" s="11">
        <f>'Besoins'!$B$2*3</f>
        <v>3</v>
      </c>
      <c r="D23" t="s">
        <v>37</v>
      </c>
    </row>
    <row r="24">
      <c r="A24" t="s" s="17">
        <v>214</v>
      </c>
      <c r="B24" t="str" s="14">
        <f>Procedure!D12</f>
        <v>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v>
      </c>
      <c r="C24"/>
      <c r="D24"/>
    </row>
    <row r="25">
      <c r="A25"/>
      <c r="B25" t="s">
        <v>225</v>
      </c>
      <c r="C25" s="11">
        <f>'Besoins'!$B$2*2.5</f>
        <v>2.5</v>
      </c>
      <c r="D25" t="s">
        <v>41</v>
      </c>
    </row>
    <row r="26">
      <c r="A26"/>
      <c r="B26" t="s">
        <v>226</v>
      </c>
      <c r="C26" s="11">
        <f>'Besoins'!$B$2*0.2</f>
        <v>0.2</v>
      </c>
      <c r="D26" t="s">
        <v>41</v>
      </c>
    </row>
    <row r="27">
      <c r="A27"/>
      <c r="B27" t="s">
        <v>227</v>
      </c>
      <c r="C27" s="11">
        <f>'Besoins'!$B$2*1</f>
        <v>1</v>
      </c>
      <c r="D27" t="s">
        <v>37</v>
      </c>
    </row>
    <row r="28">
      <c r="A28"/>
      <c r="B28" t="s">
        <v>224</v>
      </c>
      <c r="C28" s="11">
        <f>'Besoins'!$B$2*3</f>
        <v>3</v>
      </c>
      <c r="D28" t="s">
        <v>37</v>
      </c>
    </row>
    <row r="29">
      <c r="A29"/>
      <c r="B29" t="s">
        <v>219</v>
      </c>
      <c r="C29" s="11">
        <f>'Besoins'!$B$2*6</f>
        <v>6</v>
      </c>
      <c r="D29" t="s">
        <v>37</v>
      </c>
    </row>
    <row r="30">
      <c r="A30"/>
      <c r="B30" t="str">
        <f>Besoins!B30</f>
        <v>Epaule d'agneau hachee</v>
      </c>
      <c r="C30" s="11">
        <f>Besoins!E30</f>
        <v>16</v>
      </c>
      <c r="D30" t="str">
        <f>Besoins!F30</f>
        <v>kg</v>
      </c>
    </row>
    <row r="31">
      <c r="A31" t="s" s="17">
        <v>215</v>
      </c>
      <c r="B31" t="str" s="14">
        <f>Procedure!D13</f>
        <v>Finition — Rectifier l'assaisonnement. Contrôler la température suivant la procédure de fin de cuisson. Réserver au chaud en attente de montage (la farce sert à la couche centrale de la Moussaka, Fiche 145, en alternance avec les aubergines grillées).</v>
      </c>
      <c r="C31"/>
      <c r="D31"/>
    </row>
    <row r="32">
      <c r="A32"/>
      <c r="B32" t="s">
        <v>228</v>
      </c>
      <c r="C32" s="11">
        <f>'Besoins'!$B$2*0.073</f>
        <v>0.073</v>
      </c>
      <c r="D32" t="s">
        <v>41</v>
      </c>
    </row>
    <row r="33">
      <c r="A33"/>
      <c r="B33" t="s">
        <v>229</v>
      </c>
      <c r="C33" s="11">
        <f>'Besoins'!$B$2*0.007</f>
        <v>0.007</v>
      </c>
      <c r="D33" t="s">
        <v>41</v>
      </c>
    </row>
    <row r="34">
      <c r="A34"/>
      <c r="B34"/>
      <c r="C34"/>
      <c r="D34"/>
    </row>
    <row r="35">
      <c r="A35" t="s" s="16">
        <v>230</v>
      </c>
      <c r="B35"/>
      <c r="C35"/>
      <c r="D35"/>
    </row>
    <row r="36">
      <c r="A36" t="s" s="17">
        <v>212</v>
      </c>
      <c r="B36" t="str" s="14">
        <f>Procedure!D14</f>
        <v>Mise en place du poste de travail — Vérifier les D.L.C., peser les denrées, sélectionner le matériel. Désinfecter le matériel et le poste de travail suivant les protocoles. Mettre en fonction le bain-marie.</v>
      </c>
      <c r="C36"/>
      <c r="D36"/>
    </row>
    <row r="37">
      <c r="A37" t="s" s="17">
        <v>213</v>
      </c>
      <c r="B37" t="str" s="14">
        <f>Procedure!D15</f>
        <v>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v>
      </c>
      <c r="C37"/>
      <c r="D37"/>
    </row>
    <row r="38">
      <c r="A38"/>
      <c r="B38" t="str">
        <f>Besoins!B17</f>
        <v>LAIT UHT demi écrémé France outre 10 litres</v>
      </c>
      <c r="C38" s="11">
        <f>Besoins!E17</f>
        <v>9</v>
      </c>
      <c r="D38" t="str">
        <f>Besoins!F17</f>
        <v>lt</v>
      </c>
    </row>
    <row r="39">
      <c r="A39"/>
      <c r="B39" t="str">
        <f>Besoins!B9</f>
        <v>Noix de muscade moulue</v>
      </c>
      <c r="C39" s="11">
        <f>Besoins!E9</f>
        <v>0.0027</v>
      </c>
      <c r="D39" t="str">
        <f>Besoins!F9</f>
        <v>kg</v>
      </c>
    </row>
    <row r="40">
      <c r="A40"/>
      <c r="B40" t="s">
        <v>231</v>
      </c>
      <c r="C40" s="11">
        <f>'Besoins'!$B$2*0.585</f>
        <v>0.585</v>
      </c>
      <c r="D40" t="s">
        <v>41</v>
      </c>
    </row>
    <row r="41">
      <c r="A41"/>
      <c r="B41" t="str">
        <f>Besoins!B18</f>
        <v>Beurre doux 82% MG plaquette</v>
      </c>
      <c r="C41" s="11">
        <f>Besoins!E18</f>
        <v>0.585</v>
      </c>
      <c r="D41" t="str">
        <f>Besoins!F18</f>
        <v>kg</v>
      </c>
    </row>
    <row r="42">
      <c r="A42"/>
      <c r="B42" t="s">
        <v>228</v>
      </c>
      <c r="C42" s="11">
        <f>'Besoins'!$B$2*0.09</f>
        <v>0.09</v>
      </c>
      <c r="D42" t="s">
        <v>41</v>
      </c>
    </row>
    <row r="43">
      <c r="A43"/>
      <c r="B43" t="str">
        <f>Besoins!B10</f>
        <v>Poivre blanc moulu</v>
      </c>
      <c r="C43" s="11">
        <f>Besoins!E10</f>
        <v>0.0054</v>
      </c>
      <c r="D43" t="str">
        <f>Besoins!F10</f>
        <v>kg</v>
      </c>
    </row>
    <row r="44">
      <c r="A44" t="s" s="17">
        <v>214</v>
      </c>
      <c r="B44" t="str" s="14">
        <f>Procedure!D16</f>
        <v>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v>
      </c>
      <c r="C44"/>
      <c r="D44"/>
    </row>
    <row r="45">
      <c r="A45"/>
      <c r="B45" t="str">
        <f>Besoins!B17</f>
        <v>LAIT UHT demi écrémé France outre 10 litres</v>
      </c>
      <c r="C45" s="11">
        <f>Besoins!E17</f>
        <v>9</v>
      </c>
      <c r="D45" t="str">
        <f>Besoins!F17</f>
        <v>lt</v>
      </c>
    </row>
    <row r="46">
      <c r="A46" t="s" s="17">
        <v>215</v>
      </c>
      <c r="B46" t="str" s="14">
        <f>Procedure!D17</f>
        <v>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v>
      </c>
      <c r="C46"/>
      <c r="D46"/>
    </row>
    <row r="47">
      <c r="A47"/>
      <c r="B47"/>
      <c r="C47"/>
      <c r="D47"/>
    </row>
    <row r="48">
      <c r="A48" t="s" s="16">
        <v>232</v>
      </c>
      <c r="B48"/>
      <c r="C48"/>
      <c r="D48"/>
    </row>
    <row r="49">
      <c r="A49" t="s" s="17">
        <v>212</v>
      </c>
      <c r="B49" t="str" s="14">
        <f>"[DISSOUDRE] "&amp;Procedure!D18</f>
        <v>[DISSOUDRE] Délayer la poudre dans l'eau froide en fouettant, puis porter à ébullition en remuant régulièrement.</v>
      </c>
      <c r="C49"/>
      <c r="D49"/>
    </row>
    <row r="50">
      <c r="A50"/>
      <c r="B50" t="s">
        <v>233</v>
      </c>
      <c r="C50" s="11">
        <f>'Besoins'!$B$2*2.925</f>
        <v>2.925</v>
      </c>
      <c r="D50" t="s">
        <v>37</v>
      </c>
    </row>
    <row r="51">
      <c r="A51"/>
      <c r="B51" t="str">
        <f>Besoins!B16</f>
        <v>Fonds Brun Lié (Knorr Professional)</v>
      </c>
      <c r="C51" s="11">
        <f>Besoins!E16</f>
        <v>0.075</v>
      </c>
      <c r="D51" t="str">
        <f>Besoins!F16</f>
        <v>kg</v>
      </c>
    </row>
    <row r="52">
      <c r="A52"/>
      <c r="B52"/>
      <c r="C52"/>
      <c r="D52"/>
    </row>
    <row r="53">
      <c r="A53" t="s" s="16">
        <v>234</v>
      </c>
      <c r="B53"/>
      <c r="C53"/>
      <c r="D53"/>
    </row>
    <row r="54">
      <c r="A54" t="s" s="17">
        <v>212</v>
      </c>
      <c r="B54" t="str" s="14">
        <f>Procedure!D19</f>
        <v>Mise en place du poste de travail — Vérifier les D.L.C., peser les denrées, sélectionner le matériel. Désinfecter le matériel et le poste de travail suivant les protocoles.</v>
      </c>
      <c r="C54"/>
      <c r="D54"/>
    </row>
    <row r="55">
      <c r="A55" t="s" s="17">
        <v>213</v>
      </c>
      <c r="B55" t="str" s="14">
        <f>Procedure!D20</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55"/>
      <c r="D55"/>
    </row>
    <row r="56">
      <c r="A56"/>
      <c r="B56" t="s">
        <v>235</v>
      </c>
      <c r="C56" s="11">
        <f>'Besoins'!$B$2*4.2352941176</f>
        <v>4.235294</v>
      </c>
      <c r="D56" t="s">
        <v>37</v>
      </c>
    </row>
    <row r="57">
      <c r="A57"/>
      <c r="B57" t="s">
        <v>236</v>
      </c>
      <c r="C57" s="11">
        <f>'Besoins'!$B$2*2.7529411765</f>
        <v>2.752941</v>
      </c>
      <c r="D57" t="s">
        <v>41</v>
      </c>
    </row>
    <row r="58">
      <c r="A58" t="s" s="17">
        <v>214</v>
      </c>
      <c r="B58" t="str" s="14">
        <f>Procedure!D21</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58"/>
      <c r="D58"/>
    </row>
    <row r="59">
      <c r="A59"/>
      <c r="B59" t="s">
        <v>225</v>
      </c>
      <c r="C59" s="11">
        <f>'Besoins'!$B$2*1.0588235294</f>
        <v>1.058824</v>
      </c>
      <c r="D59" t="s">
        <v>41</v>
      </c>
    </row>
    <row r="60">
      <c r="A60"/>
      <c r="B60" t="s">
        <v>231</v>
      </c>
      <c r="C60" s="11">
        <f>'Besoins'!$B$2*0.1411764706</f>
        <v>0.141176</v>
      </c>
      <c r="D60" t="s">
        <v>41</v>
      </c>
    </row>
    <row r="61">
      <c r="A61"/>
      <c r="B61" t="s">
        <v>237</v>
      </c>
      <c r="C61" s="11">
        <f>'Besoins'!$B$2*0.3529411765</f>
        <v>0.352941</v>
      </c>
      <c r="D61" t="s">
        <v>41</v>
      </c>
    </row>
    <row r="62">
      <c r="A62"/>
      <c r="B62" t="s">
        <v>238</v>
      </c>
      <c r="C62" s="11">
        <f>'Besoins'!$B$2*0.0105882353</f>
        <v>0.010588</v>
      </c>
      <c r="D62" t="s">
        <v>41</v>
      </c>
    </row>
    <row r="63">
      <c r="A63"/>
      <c r="B63" t="s">
        <v>226</v>
      </c>
      <c r="C63" s="11">
        <f>'Besoins'!$B$2*0.1411764706</f>
        <v>0.141176</v>
      </c>
      <c r="D63" t="s">
        <v>41</v>
      </c>
    </row>
    <row r="64">
      <c r="A64"/>
      <c r="B64" t="s">
        <v>239</v>
      </c>
      <c r="C64" s="11">
        <f>'Besoins'!$B$2*0.0705882353</f>
        <v>0.070588</v>
      </c>
      <c r="D64" t="s">
        <v>41</v>
      </c>
    </row>
    <row r="65">
      <c r="A65"/>
      <c r="B65" t="s">
        <v>228</v>
      </c>
      <c r="C65" s="11">
        <f>'Besoins'!$B$2*0.0211764706</f>
        <v>0.021176</v>
      </c>
      <c r="D65" t="s">
        <v>41</v>
      </c>
    </row>
    <row r="66">
      <c r="A66"/>
      <c r="B66" t="s">
        <v>229</v>
      </c>
      <c r="C66" s="11">
        <f>'Besoins'!$B$2*0.0070588235</f>
        <v>0.007059</v>
      </c>
      <c r="D66" t="s">
        <v>41</v>
      </c>
    </row>
    <row r="67">
      <c r="A67" t="s" s="17">
        <v>215</v>
      </c>
      <c r="B67" t="str" s="14">
        <f>Procedure!D22</f>
        <v>Suggestions — Cette sauce tomate de base peut être aromatisée avec du basilic, de l'origan, de la fleur de thym, etc. Monter au beurre. Elle peut être ajoutée à un fond de cuisson ou à une autre sauce.</v>
      </c>
      <c r="C67"/>
      <c r="D67"/>
    </row>
    <row r="68">
      <c r="A68"/>
      <c r="B68"/>
      <c r="C68"/>
      <c r="D68"/>
    </row>
    <row r="69">
      <c r="A69" t="s" s="16">
        <v>240</v>
      </c>
      <c r="B69"/>
      <c r="C69"/>
      <c r="D69"/>
    </row>
    <row r="70">
      <c r="A70"/>
      <c r="B70"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70"/>
      <c r="D70"/>
    </row>
    <row r="71">
      <c r="A71"/>
      <c r="B71"/>
      <c r="C71"/>
      <c r="D71"/>
    </row>
    <row r="72">
      <c r="A72" t="s" s="16">
        <v>241</v>
      </c>
      <c r="B72"/>
      <c r="C72"/>
      <c r="D72"/>
    </row>
    <row r="73">
      <c r="A73" t="s" s="17">
        <v>212</v>
      </c>
      <c r="B73" t="str" s="14">
        <f>"[CONCASSER] "&amp;Procedure!D24</f>
        <v>[CONCASSER] Concasser les os et parures de veau — blanchir à l'eau froide</v>
      </c>
      <c r="C73"/>
      <c r="D73"/>
    </row>
    <row r="74">
      <c r="A74"/>
      <c r="B74" t="str" s="18">
        <f>"ℹ "&amp;Procedure!E24</f>
        <v>ℹ</v>
      </c>
      <c r="C74"/>
      <c r="D74"/>
    </row>
    <row r="75">
      <c r="A75" t="s" s="17">
        <v>213</v>
      </c>
      <c r="B75" t="str" s="14">
        <f>"[ÉPLUCHER] "&amp;Procedure!D25</f>
        <v>[ÉPLUCHER] Rafraîchir les ingrédients de base à l'eau courante</v>
      </c>
      <c r="C75"/>
      <c r="D75"/>
    </row>
    <row r="76">
      <c r="A76"/>
      <c r="B76" t="str" s="18">
        <f>"ℹ "&amp;Procedure!E25</f>
        <v>ℹ</v>
      </c>
      <c r="C76"/>
      <c r="D76"/>
    </row>
    <row r="77">
      <c r="A77" t="s" s="17">
        <v>214</v>
      </c>
      <c r="B77" t="str" s="14">
        <f>"[MARQUER] "&amp;Procedure!D26</f>
        <v>[MARQUER] Marquer le fond blanc en cuisson</v>
      </c>
      <c r="C77"/>
      <c r="D77"/>
    </row>
    <row r="78">
      <c r="A78"/>
      <c r="B78" t="str" s="18">
        <f>"ℹ "&amp;Procedure!E26</f>
        <v>ℹ</v>
      </c>
      <c r="C78"/>
      <c r="D78"/>
    </row>
    <row r="79">
      <c r="A79" t="s" s="17">
        <v>215</v>
      </c>
      <c r="B79" t="str" s="14">
        <f>"[ÉCUMER] "&amp;Procedure!D27</f>
        <v>[ÉCUMER] Écumer soigneusement</v>
      </c>
      <c r="C79"/>
      <c r="D79"/>
    </row>
    <row r="80">
      <c r="A80"/>
      <c r="B80" t="str" s="18">
        <f>"ℹ "&amp;Procedure!E27</f>
        <v>ℹ</v>
      </c>
      <c r="C80"/>
      <c r="D80"/>
    </row>
    <row r="81">
      <c r="A81" t="s" s="17">
        <v>216</v>
      </c>
      <c r="B81" t="str" s="14">
        <f>"[ÉPLUCHER] "&amp;Procedure!D28</f>
        <v>[ÉPLUCHER] Préparer les éléments de la garniture aromatique</v>
      </c>
      <c r="C81"/>
      <c r="D81"/>
    </row>
    <row r="82">
      <c r="A82"/>
      <c r="B82" t="str" s="18">
        <f>"ℹ "&amp;Procedure!E28</f>
        <v>ℹ</v>
      </c>
      <c r="C82"/>
      <c r="D82"/>
    </row>
    <row r="83">
      <c r="A83" t="s" s="17">
        <v>218</v>
      </c>
      <c r="B83" t="str" s="14">
        <f>"[MOUILLER] "&amp;Procedure!D29</f>
        <v>[MOUILLER] Ajouter la garniture aromatique dans le fond blanc</v>
      </c>
      <c r="C83"/>
      <c r="D83"/>
    </row>
    <row r="84">
      <c r="A84"/>
      <c r="B84"/>
      <c r="C84"/>
      <c r="D84"/>
    </row>
    <row r="85">
      <c r="A85" t="s" s="19">
        <v>21</v>
      </c>
      <c r="B85"/>
      <c r="C85"/>
      <c r="D85"/>
    </row>
  </sheetData>
  <sheetProtection sheet="1" formatRows="0" formatColumns="0"/>
  <mergeCells count="43">
    <mergeCell ref="A1:D1"/>
    <mergeCell ref="A2:D2"/>
    <mergeCell ref="A4:D4"/>
    <mergeCell ref="B5:D5"/>
    <mergeCell ref="B6:D6"/>
    <mergeCell ref="B7:D7"/>
    <mergeCell ref="B9:D9"/>
    <mergeCell ref="B10:D10"/>
    <mergeCell ref="B12:D12"/>
    <mergeCell ref="B15:D15"/>
    <mergeCell ref="B17:D17"/>
    <mergeCell ref="A19:D19"/>
    <mergeCell ref="B20:D20"/>
    <mergeCell ref="B21:D21"/>
    <mergeCell ref="B24:D24"/>
    <mergeCell ref="B31:D31"/>
    <mergeCell ref="A35:D35"/>
    <mergeCell ref="B36:D36"/>
    <mergeCell ref="B37:D37"/>
    <mergeCell ref="B44:D44"/>
    <mergeCell ref="B46:D46"/>
    <mergeCell ref="A48:D48"/>
    <mergeCell ref="B49:D49"/>
    <mergeCell ref="A53:D53"/>
    <mergeCell ref="B54:D54"/>
    <mergeCell ref="B55:D55"/>
    <mergeCell ref="B58:D58"/>
    <mergeCell ref="B67:D67"/>
    <mergeCell ref="A69:D69"/>
    <mergeCell ref="B70:D70"/>
    <mergeCell ref="A72:D72"/>
    <mergeCell ref="B73:D73"/>
    <mergeCell ref="B74:D74"/>
    <mergeCell ref="B75:D75"/>
    <mergeCell ref="B76:D76"/>
    <mergeCell ref="B77:D77"/>
    <mergeCell ref="B78:D78"/>
    <mergeCell ref="B79:D79"/>
    <mergeCell ref="B80:D80"/>
    <mergeCell ref="B81:D81"/>
    <mergeCell ref="B82:D82"/>
    <mergeCell ref="B83:D83"/>
    <mergeCell ref="A85:D8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2026-09-23T19:53:41Z</dcterms:created>
  <dc:title>MOUSSAKA</dc:title>
  <dc:subject/>
  <dc:creator>CUIS.web</dc:creator>
  <cp:lastModifiedBy/>
  <cp:keywords/>
  <dc:description>Export automatique — moteur récursif d'origine : Bernard Vandendaele</dc:description>
  <cp:category/>
  <dc:language>en-US</dc:language>
  <dcterms:modified xsi:type="dcterms:W3CDTF">2026-09-23T19:53:41Z</dcterms:modified>
  <cp:revision>1</cp:revision>
</cp:coreProperties>
</file>