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<sst xmlns="http://schemas.openxmlformats.org/spreadsheetml/2006/main" count="193" uniqueCount="193">
  <si>
    <t>Besoins matière</t>
  </si>
  <si>
    <t>Multiplicateur souhaité</t>
  </si>
  <si>
    <t>Quantité de référence</t>
  </si>
  <si>
    <t>pc</t>
  </si>
  <si>
    <t>Quantité obtenue</t>
  </si>
  <si>
    <t>Code</t>
  </si>
  <si>
    <t>Matière première</t>
  </si>
  <si>
    <t>Classe</t>
  </si>
  <si>
    <t>Base (×1, modifiable)</t>
  </si>
  <si>
    <t>Quantité</t>
  </si>
  <si>
    <t>Unité</t>
  </si>
  <si>
    <t>Coût</t>
  </si>
  <si>
    <t>CONC-TOMATE</t>
  </si>
  <si>
    <t>Concentré de tomate double</t>
  </si>
  <si>
    <t>Concentrés et purées cuisines</t>
  </si>
  <si>
    <t>00000061</t>
  </si>
  <si>
    <t>EAU</t>
  </si>
  <si>
    <t>Matières diverses (à trier)</t>
  </si>
  <si>
    <t>lt</t>
  </si>
  <si>
    <t>EPI-MUSCADE-POW</t>
  </si>
  <si>
    <t>Noix de muscade moulue</t>
  </si>
  <si>
    <t>Épices en poudre et graines</t>
  </si>
  <si>
    <t>kg</t>
  </si>
  <si>
    <t>EPI-PIMENT-CAYE</t>
  </si>
  <si>
    <t>Piment de Cayenne</t>
  </si>
  <si>
    <t>EPI-POIVRE-BLAN</t>
  </si>
  <si>
    <t>Poivre blanc moulu</t>
  </si>
  <si>
    <t>EPI-POIVRE-NOIR</t>
  </si>
  <si>
    <t>Poivre noir moulu</t>
  </si>
  <si>
    <t>HER-BOUQUET-G</t>
  </si>
  <si>
    <t>Bouquet garni sachet dose</t>
  </si>
  <si>
    <t>Herbes aromatiques séchées</t>
  </si>
  <si>
    <t>MEL-HERBES-PRO</t>
  </si>
  <si>
    <t>Herbes de Provence</t>
  </si>
  <si>
    <t>Mélanges et épices composées</t>
  </si>
  <si>
    <t>RNME101403</t>
  </si>
  <si>
    <t>Huile olive vierge extra bidon 5L</t>
  </si>
  <si>
    <t>Assaisonnements et corps gras</t>
  </si>
  <si>
    <t>u</t>
  </si>
  <si>
    <t>FAR-T55</t>
  </si>
  <si>
    <t>Farine de blé T55</t>
  </si>
  <si>
    <t>Farines de blé</t>
  </si>
  <si>
    <t>RNM57224469</t>
  </si>
  <si>
    <t>LAIT UHT demi écrémé France outre 10 litres</t>
  </si>
  <si>
    <t>Produits laitiers et œufs</t>
  </si>
  <si>
    <t>BEU-DOUX</t>
  </si>
  <si>
    <t>Beurre doux 82% MG plaquette</t>
  </si>
  <si>
    <t>Beurres et margarines</t>
  </si>
  <si>
    <t>MARG-PATISSERIE</t>
  </si>
  <si>
    <t>Margarine de pâtisserie 80% MG</t>
  </si>
  <si>
    <t>CRE-FRAICHE-LI</t>
  </si>
  <si>
    <t>Crème fraîche liquide 15% MG allégée</t>
  </si>
  <si>
    <t>Crèmes fraîches et laitières</t>
  </si>
  <si>
    <t>FROM-EMMENTAL</t>
  </si>
  <si>
    <t>Emmental râpé vrac</t>
  </si>
  <si>
    <t>Fromages de base cuisine</t>
  </si>
  <si>
    <t>FROM-PARMESAN</t>
  </si>
  <si>
    <t>Parmesan râpé (Parmigiano)</t>
  </si>
  <si>
    <t>RNM9740123</t>
  </si>
  <si>
    <t>CAROTTE France cat.I botte</t>
  </si>
  <si>
    <t>Légumes</t>
  </si>
  <si>
    <t>bte</t>
  </si>
  <si>
    <t>RNM0400123</t>
  </si>
  <si>
    <t>CÉLERI-BRANCHE vert France cat.I</t>
  </si>
  <si>
    <t>RNM27820123</t>
  </si>
  <si>
    <t>OIGNON jaune France cat.I 60-80mm</t>
  </si>
  <si>
    <t>RNM0200123</t>
  </si>
  <si>
    <t>POIREAU France cat.I</t>
  </si>
  <si>
    <t>RNM4G100917</t>
  </si>
  <si>
    <t>Ails pelés 4G</t>
  </si>
  <si>
    <t>Légumes 4ème et 5ème gamme</t>
  </si>
  <si>
    <t>LASAGNE-PLAQUE</t>
  </si>
  <si>
    <t>Plaques de lasagnes (23x13)</t>
  </si>
  <si>
    <t>Pâtes sèches</t>
  </si>
  <si>
    <t>SEL-FIN</t>
  </si>
  <si>
    <t>Sel fin de cuisine</t>
  </si>
  <si>
    <t>Sels et condiments de base</t>
  </si>
  <si>
    <t>SUC-BLANC</t>
  </si>
  <si>
    <t>Sucre blanc cristal sac 25 kg</t>
  </si>
  <si>
    <t>Sucres et édulcorants</t>
  </si>
  <si>
    <t>RNMS00780</t>
  </si>
  <si>
    <t>Oignons émincés surgelés</t>
  </si>
  <si>
    <t>Légumes surgelés</t>
  </si>
  <si>
    <t>RNMS00117</t>
  </si>
  <si>
    <t>Viande hachée 20% MG IQF UE</t>
  </si>
  <si>
    <t>Viandes surgelées</t>
  </si>
  <si>
    <t>00002615</t>
  </si>
  <si>
    <t>Collet de veau (piétrons, jarret)</t>
  </si>
  <si>
    <t>Veau</t>
  </si>
  <si>
    <t>00002616</t>
  </si>
  <si>
    <t>Os de veau (pieds, jarret)</t>
  </si>
  <si>
    <t>00002605</t>
  </si>
  <si>
    <t>Os et parures maigres de veau</t>
  </si>
  <si>
    <t>Total</t>
  </si>
  <si>
    <t>Recette</t>
  </si>
  <si>
    <t>#</t>
  </si>
  <si>
    <t>Verbe</t>
  </si>
  <si>
    <t>Étape</t>
  </si>
  <si>
    <t>Précision technique</t>
  </si>
  <si>
    <t>Durée</t>
  </si>
  <si>
    <t>LASAGNES AL FORNO — SAUCE TOMATE SIMPLE</t>
  </si>
  <si>
    <t>Cuire les lasagnes au four — Cuisez 35 à 40 minutes en position vapeur, puis finissez 10 minutes en chaleur sèche à +210°C pour gratiner.</t>
  </si>
  <si>
    <t>Servir — Détaillez chaque bac en 12 parts, dressez bien chaud.</t>
  </si>
  <si>
    <t>SAUCE CRÈME</t>
  </si>
  <si>
    <t>SAUCE TOMATE</t>
  </si>
  <si>
    <t>Concentré de tomate — boîte 5/1 (collectivité)</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</si>
  <si>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</si>
  <si>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</si>
  <si>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</si>
  <si>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</si>
  <si>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</si>
  <si>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</si>
  <si>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</si>
  <si>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</si>
  <si>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</si>
  <si>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</si>
  <si>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</si>
  <si>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</si>
  <si>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</si>
  <si>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</si>
  <si>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</si>
  <si>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</si>
  <si>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</si>
  <si>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Niveau</t>
  </si>
  <si>
    <t>Composant</t>
  </si>
  <si>
    <t>Type</t>
  </si>
  <si>
    <t>Quantité (× multiplicateur, voir feuille Besoins)</t>
  </si>
  <si>
    <t>recette</t>
  </si>
  <si>
    <t xml:space="preserve">    ↳ Plaques de lasagnes (23x13)</t>
  </si>
  <si>
    <t>matiere</t>
  </si>
  <si>
    <t xml:space="preserve">    ↳ Emmental râpé vrac</t>
  </si>
  <si>
    <t xml:space="preserve">    ↳ SAUCE CRÈME</t>
  </si>
  <si>
    <t xml:space="preserve">    ↳ OIGNON jaune France cat.I 60-80mm</t>
  </si>
  <si>
    <t xml:space="preserve">        ↳ LAIT UHT demi écrémé France outre 10 litres</t>
  </si>
  <si>
    <t xml:space="preserve">        ↳ Noix de muscade moulue</t>
  </si>
  <si>
    <t xml:space="preserve">        ↳ Farine de blé T55</t>
  </si>
  <si>
    <t xml:space="preserve">        ↳ Beurre doux 82% MG plaquette</t>
  </si>
  <si>
    <t xml:space="preserve">        ↳ Sel fin de cuisine</t>
  </si>
  <si>
    <t xml:space="preserve">        ↳ Poivre blanc moulu</t>
  </si>
  <si>
    <t xml:space="preserve">        ↳ Crème fraîche liquide 15% MG allégée</t>
  </si>
  <si>
    <t xml:space="preserve">    ↳ Ails pelés 4G</t>
  </si>
  <si>
    <t xml:space="preserve">    ↳ Piment de Cayenne</t>
  </si>
  <si>
    <t xml:space="preserve">    ↳ Parmesan râpé (Parmigiano)</t>
  </si>
  <si>
    <t xml:space="preserve">    ↳ HUILE OLIVE (L) (conv.)</t>
  </si>
  <si>
    <t>conversion</t>
  </si>
  <si>
    <t xml:space="preserve">    ↳ Viande hachée 20% MG IQF UE</t>
  </si>
  <si>
    <t xml:space="preserve">    ↳ SAUCE TOMATE</t>
  </si>
  <si>
    <t xml:space="preserve">        ↳ Concentré de tomate — boîte 5/1 (collectivité)</t>
  </si>
  <si>
    <t xml:space="preserve">            ↳ Concentré de tomate double</t>
  </si>
  <si>
    <t xml:space="preserve">        ↳ Fond Blanc de Veau</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</si>
  <si>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</si>
  <si>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</si>
  <si>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</si>
  <si>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</si>
  <si>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</si>
  <si>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</si>
  <si>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</si>
  <si>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</si>
  <si>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</si>
  <si>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</si>
  <si>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</si>
  <si>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Oignons émincés surgelés</t>
  </si>
  <si>
    <t xml:space="preserve">        ↳ Margarine de pâtisserie 80% MG</t>
  </si>
  <si>
    <t xml:space="preserve">        ↳ Herbes de Provence</t>
  </si>
  <si>
    <t xml:space="preserve">        ↳ Ails pelés 4G</t>
  </si>
  <si>
    <t xml:space="preserve">        ↳ Sucre blanc cristal sac 25 kg</t>
  </si>
  <si>
    <t xml:space="preserve">        ↳ Poivre noir moulu</t>
  </si>
  <si>
    <t xml:space="preserve">    ↳ Sel fin de cuisine</t>
  </si>
  <si>
    <t xml:space="preserve">    ↳ Poivre noir moulu</t>
  </si>
  <si>
    <t>Fiche technique — LASAGNES AL FORNO — SAUCE TOMATE SIMPLE</t>
  </si>
  <si>
    <t>LASAGNES AL FORNO — SAUCE TOMATE SIMPLE  GRO_CDC_144B</t>
  </si>
  <si>
    <t>1.</t>
  </si>
  <si>
    <t>2.</t>
  </si>
  <si>
    <t>3.</t>
  </si>
  <si>
    <t xml:space="preserve">    OIGNON jaune France cat.I 60-80mm</t>
  </si>
  <si>
    <t xml:space="preserve">    Ails pelés 4G</t>
  </si>
  <si>
    <t xml:space="preserve">    HUILE OLIVE (L) (conv.)</t>
  </si>
  <si>
    <t xml:space="preserve">    SAUCE TOMATE</t>
  </si>
  <si>
    <t xml:space="preserve">    Sel fin de cuisine</t>
  </si>
  <si>
    <t xml:space="preserve">    Poivre noir moulu</t>
  </si>
  <si>
    <t>4.</t>
  </si>
  <si>
    <t xml:space="preserve">    SAUCE CRÈME</t>
  </si>
  <si>
    <t>5.</t>
  </si>
  <si>
    <t>6.</t>
  </si>
  <si>
    <t>7.</t>
  </si>
  <si>
    <t>↳ SAUCE CRÈME  GRO_CDC_200Cr</t>
  </si>
  <si>
    <t xml:space="preserve">    Farine de blé T55</t>
  </si>
  <si>
    <t>↳ SAUCE TOMATE  GRO_CDC_204</t>
  </si>
  <si>
    <t xml:space="preserve">    Fond Blanc de Veau</t>
  </si>
  <si>
    <t xml:space="preserve">    Concentré de tomate — boîte 5/1 (collectivité)</t>
  </si>
  <si>
    <t>↳ Concentré de tomate — boîte 5/1 (collectivité)  GRO-CONC-TOM-51</t>
  </si>
  <si>
    <t>↳ Fond Blanc de Veau  00002625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</si>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</sst>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0.305882</v>
      </c>
      <c r="E7" s="6">
        <f>D7*$B$2</f>
        <v>0.305882</v>
      </c>
      <c r="F7" t="s">
        <v>3</v>
      </c>
      <c r="G7" s="8">
        <f>E7*12.6000145385</f>
        <v>3.854118</v>
      </c>
    </row>
    <row r="8">
      <c r="A8" t="s" s="9">
        <v>15</v>
      </c>
      <c r="B8" t="s">
        <v>16</v>
      </c>
      <c r="C8" t="s">
        <v>17</v>
      </c>
      <c r="D8" s="4">
        <v>2.117647</v>
      </c>
      <c r="E8" s="6">
        <f>D8*$B$2</f>
        <v>2.117647</v>
      </c>
      <c r="F8" t="s">
        <v>18</v>
      </c>
      <c r="G8" s="8">
        <f>E8*0.0030000001</f>
        <v>0.006353</v>
      </c>
    </row>
    <row r="9">
      <c r="A9" t="s">
        <v>19</v>
      </c>
      <c r="B9" t="s">
        <v>20</v>
      </c>
      <c r="C9" t="s">
        <v>21</v>
      </c>
      <c r="D9" s="4">
        <v>0.006</v>
      </c>
      <c r="E9" s="6">
        <f>D9*$B$2</f>
        <v>0.006</v>
      </c>
      <c r="F9" t="s">
        <v>22</v>
      </c>
      <c r="G9" s="8">
        <f>E9*20</f>
        <v>0.12</v>
      </c>
    </row>
    <row r="10">
      <c r="A10" t="s">
        <v>23</v>
      </c>
      <c r="B10" t="s">
        <v>24</v>
      </c>
      <c r="C10" t="s">
        <v>21</v>
      </c>
      <c r="D10" s="4">
        <v>0.002</v>
      </c>
      <c r="E10" s="6">
        <f>D10*$B$2</f>
        <v>0.002</v>
      </c>
      <c r="F10" t="s">
        <v>22</v>
      </c>
      <c r="G10" s="8">
        <f>E10*9.8</f>
        <v>0.0196</v>
      </c>
    </row>
    <row r="11">
      <c r="A11" t="s">
        <v>25</v>
      </c>
      <c r="B11" t="s">
        <v>26</v>
      </c>
      <c r="C11" t="s">
        <v>21</v>
      </c>
      <c r="D11" s="4">
        <v>0.012</v>
      </c>
      <c r="E11" s="6">
        <f>D11*$B$2</f>
        <v>0.012</v>
      </c>
      <c r="F11" t="s">
        <v>22</v>
      </c>
      <c r="G11" s="8">
        <f>E11*14.8</f>
        <v>0.1776</v>
      </c>
    </row>
    <row r="12">
      <c r="A12" t="s">
        <v>27</v>
      </c>
      <c r="B12" t="s">
        <v>28</v>
      </c>
      <c r="C12" t="s">
        <v>21</v>
      </c>
      <c r="D12" s="4">
        <v>0.010812</v>
      </c>
      <c r="E12" s="6">
        <f>D12*$B$2</f>
        <v>0.010812</v>
      </c>
      <c r="F12" t="s">
        <v>22</v>
      </c>
      <c r="G12" s="8">
        <f>E12*12.4997279711</f>
        <v>0.135147</v>
      </c>
    </row>
    <row r="13">
      <c r="A13" t="s">
        <v>29</v>
      </c>
      <c r="B13" t="s">
        <v>30</v>
      </c>
      <c r="C13" t="s">
        <v>31</v>
      </c>
      <c r="D13" s="4">
        <v>0.000282</v>
      </c>
      <c r="E13" s="6">
        <f>D13*$B$2</f>
        <v>0.000282</v>
      </c>
      <c r="F13" t="s">
        <v>22</v>
      </c>
      <c r="G13" s="8">
        <f>E13*14.0175219024</f>
        <v>0.003953</v>
      </c>
    </row>
    <row r="14">
      <c r="A14" t="s">
        <v>32</v>
      </c>
      <c r="B14" t="s">
        <v>33</v>
      </c>
      <c r="C14" t="s">
        <v>34</v>
      </c>
      <c r="D14" s="4">
        <v>0.005294</v>
      </c>
      <c r="E14" s="6">
        <f>D14*$B$2</f>
        <v>0.005294</v>
      </c>
      <c r="F14" t="s">
        <v>22</v>
      </c>
      <c r="G14" s="8">
        <f>E14*9.5002111158</f>
        <v>0.050294</v>
      </c>
    </row>
    <row r="15">
      <c r="A15" t="s">
        <v>35</v>
      </c>
      <c r="B15" t="s">
        <v>36</v>
      </c>
      <c r="C15" t="s">
        <v>37</v>
      </c>
      <c r="D15" s="4">
        <v>0.1</v>
      </c>
      <c r="E15" s="6">
        <f>D15*$B$2</f>
        <v>0.1</v>
      </c>
      <c r="F15" t="s">
        <v>38</v>
      </c>
      <c r="G15" s="8">
        <f>E15*65.22</f>
        <v>6.522</v>
      </c>
    </row>
    <row r="16">
      <c r="A16" t="s">
        <v>39</v>
      </c>
      <c r="B16" t="s">
        <v>40</v>
      </c>
      <c r="C16" t="s">
        <v>41</v>
      </c>
      <c r="D16" s="4">
        <v>1.370588</v>
      </c>
      <c r="E16" s="6">
        <f>D16*$B$2</f>
        <v>1.370588</v>
      </c>
      <c r="F16" t="s">
        <v>22</v>
      </c>
      <c r="G16" s="8">
        <f>E16*0.5600000961</f>
        <v>0.767529</v>
      </c>
    </row>
    <row r="17">
      <c r="A17" t="s">
        <v>42</v>
      </c>
      <c r="B17" t="s">
        <v>43</v>
      </c>
      <c r="C17" t="s">
        <v>44</v>
      </c>
      <c r="D17" s="4">
        <v>15</v>
      </c>
      <c r="E17" s="6">
        <f>D17*$B$2</f>
        <v>15</v>
      </c>
      <c r="F17" t="s">
        <v>3</v>
      </c>
      <c r="G17" s="8">
        <f>E17*1.67</f>
        <v>25.05</v>
      </c>
    </row>
    <row r="18">
      <c r="A18" t="s">
        <v>45</v>
      </c>
      <c r="B18" t="s">
        <v>46</v>
      </c>
      <c r="C18" t="s">
        <v>47</v>
      </c>
      <c r="D18" s="4">
        <v>1.3</v>
      </c>
      <c r="E18" s="6">
        <f>D18*$B$2</f>
        <v>1.3</v>
      </c>
      <c r="F18" t="s">
        <v>22</v>
      </c>
      <c r="G18" s="8">
        <f>E18*5.2</f>
        <v>6.76</v>
      </c>
    </row>
    <row r="19">
      <c r="A19" t="s">
        <v>48</v>
      </c>
      <c r="B19" t="s">
        <v>49</v>
      </c>
      <c r="C19" t="s">
        <v>47</v>
      </c>
      <c r="D19" s="4">
        <v>0.176471</v>
      </c>
      <c r="E19" s="6">
        <f>D19*$B$2</f>
        <v>0.176471</v>
      </c>
      <c r="F19" t="s">
        <v>22</v>
      </c>
      <c r="G19" s="8">
        <f>E19*3.5999916</f>
        <v>0.635294</v>
      </c>
    </row>
    <row r="20">
      <c r="A20" t="s">
        <v>50</v>
      </c>
      <c r="B20" t="s">
        <v>51</v>
      </c>
      <c r="C20" t="s">
        <v>52</v>
      </c>
      <c r="D20" s="4">
        <v>5</v>
      </c>
      <c r="E20" s="6">
        <f>D20*$B$2</f>
        <v>5</v>
      </c>
      <c r="F20" t="s">
        <v>18</v>
      </c>
      <c r="G20" s="8">
        <f>E20*2.2</f>
        <v>11</v>
      </c>
    </row>
    <row r="21">
      <c r="A21" t="s">
        <v>53</v>
      </c>
      <c r="B21" t="s">
        <v>54</v>
      </c>
      <c r="C21" t="s">
        <v>55</v>
      </c>
      <c r="D21" s="4">
        <v>2</v>
      </c>
      <c r="E21" s="6">
        <f>D21*$B$2</f>
        <v>2</v>
      </c>
      <c r="F21" t="s">
        <v>22</v>
      </c>
      <c r="G21" s="8">
        <f>E21*7.2</f>
        <v>14.4</v>
      </c>
    </row>
    <row r="22">
      <c r="A22" t="s">
        <v>56</v>
      </c>
      <c r="B22" t="s">
        <v>57</v>
      </c>
      <c r="C22" t="s">
        <v>55</v>
      </c>
      <c r="D22" s="4">
        <v>1</v>
      </c>
      <c r="E22" s="6">
        <f>D22*$B$2</f>
        <v>1</v>
      </c>
      <c r="F22" t="s">
        <v>22</v>
      </c>
      <c r="G22" s="8">
        <f>E22*14.5</f>
        <v>14.5</v>
      </c>
    </row>
    <row r="23">
      <c r="A23" t="s">
        <v>58</v>
      </c>
      <c r="B23" t="s">
        <v>59</v>
      </c>
      <c r="C23" t="s">
        <v>60</v>
      </c>
      <c r="D23" s="4">
        <v>0.028235</v>
      </c>
      <c r="E23" s="6">
        <f>D23*$B$2</f>
        <v>0.028235</v>
      </c>
      <c r="F23" t="s">
        <v>61</v>
      </c>
      <c r="G23" s="8">
        <f>E23*1.8000187502</f>
        <v>0.050824</v>
      </c>
    </row>
    <row r="24">
      <c r="A24" t="s">
        <v>62</v>
      </c>
      <c r="B24" t="s">
        <v>63</v>
      </c>
      <c r="C24" t="s">
        <v>60</v>
      </c>
      <c r="D24" s="4">
        <v>0.022588</v>
      </c>
      <c r="E24" s="6">
        <f>D24*$B$2</f>
        <v>0.022588</v>
      </c>
      <c r="F24" t="s">
        <v>22</v>
      </c>
      <c r="G24" s="8">
        <f>E24*1.8000187502</f>
        <v>0.040659</v>
      </c>
    </row>
    <row r="25">
      <c r="A25" t="s">
        <v>64</v>
      </c>
      <c r="B25" t="s">
        <v>65</v>
      </c>
      <c r="C25" t="s">
        <v>60</v>
      </c>
      <c r="D25" s="4">
        <v>2.528235</v>
      </c>
      <c r="E25" s="6">
        <f>D25*$B$2</f>
        <v>2.528235</v>
      </c>
      <c r="F25" t="s">
        <v>22</v>
      </c>
      <c r="G25" s="8">
        <f>E25*0.4000000465</f>
        <v>1.011294</v>
      </c>
    </row>
    <row r="26">
      <c r="A26" t="s">
        <v>66</v>
      </c>
      <c r="B26" t="s">
        <v>67</v>
      </c>
      <c r="C26" t="s">
        <v>60</v>
      </c>
      <c r="D26" s="4">
        <v>0.056471</v>
      </c>
      <c r="E26" s="6">
        <f>D26*$B$2</f>
        <v>0.056471</v>
      </c>
      <c r="F26" t="s">
        <v>22</v>
      </c>
      <c r="G26" s="8">
        <f>E26*0.8999934375</f>
        <v>0.050824</v>
      </c>
    </row>
    <row r="27">
      <c r="A27" t="s">
        <v>68</v>
      </c>
      <c r="B27" t="s">
        <v>69</v>
      </c>
      <c r="C27" t="s">
        <v>70</v>
      </c>
      <c r="D27" s="4">
        <v>0.270588</v>
      </c>
      <c r="E27" s="6">
        <f>D27*$B$2</f>
        <v>0.270588</v>
      </c>
      <c r="F27" t="s">
        <v>22</v>
      </c>
      <c r="G27" s="8">
        <f>E27*8.1100070522</f>
        <v>2.194471</v>
      </c>
    </row>
    <row r="28">
      <c r="A28" t="s">
        <v>71</v>
      </c>
      <c r="B28" t="s">
        <v>72</v>
      </c>
      <c r="C28" t="s">
        <v>73</v>
      </c>
      <c r="D28" s="4">
        <v>8.5</v>
      </c>
      <c r="E28" s="6">
        <f>D28*$B$2</f>
        <v>8.5</v>
      </c>
      <c r="F28" t="s">
        <v>22</v>
      </c>
      <c r="G28" s="8">
        <f>E28*3.5</f>
        <v>29.75</v>
      </c>
    </row>
    <row r="29">
      <c r="A29" t="s">
        <v>74</v>
      </c>
      <c r="B29" t="s">
        <v>75</v>
      </c>
      <c r="C29" t="s">
        <v>76</v>
      </c>
      <c r="D29" s="4">
        <v>0.283871</v>
      </c>
      <c r="E29" s="6">
        <f>D29*$B$2</f>
        <v>0.283871</v>
      </c>
      <c r="F29" t="s">
        <v>22</v>
      </c>
      <c r="G29" s="8">
        <f>E29*0.3499994923</f>
        <v>0.099355</v>
      </c>
    </row>
    <row r="30">
      <c r="A30" t="s">
        <v>77</v>
      </c>
      <c r="B30" t="s">
        <v>78</v>
      </c>
      <c r="C30" t="s">
        <v>79</v>
      </c>
      <c r="D30" s="4">
        <v>0.035294</v>
      </c>
      <c r="E30" s="6">
        <f>D30*$B$2</f>
        <v>0.035294</v>
      </c>
      <c r="F30" t="s">
        <v>22</v>
      </c>
      <c r="G30" s="8">
        <f>E30*0.8200027333</f>
        <v>0.028941</v>
      </c>
    </row>
    <row r="31">
      <c r="A31" t="s">
        <v>80</v>
      </c>
      <c r="B31" t="s">
        <v>81</v>
      </c>
      <c r="C31" t="s">
        <v>82</v>
      </c>
      <c r="D31" s="4">
        <v>0.529412</v>
      </c>
      <c r="E31" s="6">
        <f>D31*$B$2</f>
        <v>0.529412</v>
      </c>
      <c r="F31" t="s">
        <v>22</v>
      </c>
      <c r="G31" s="8">
        <f>E31*3.8899982711</f>
        <v>2.059412</v>
      </c>
    </row>
    <row r="32">
      <c r="A32" t="s">
        <v>83</v>
      </c>
      <c r="B32" t="s">
        <v>84</v>
      </c>
      <c r="C32" t="s">
        <v>85</v>
      </c>
      <c r="D32" s="4">
        <v>14</v>
      </c>
      <c r="E32" s="6">
        <f>D32*$B$2</f>
        <v>14</v>
      </c>
      <c r="F32" t="s">
        <v>22</v>
      </c>
      <c r="G32" s="8">
        <f>E32*23.7</f>
        <v>331.8</v>
      </c>
    </row>
    <row r="33">
      <c r="A33" t="s" s="9">
        <v>86</v>
      </c>
      <c r="B33" t="s">
        <v>87</v>
      </c>
      <c r="C33" t="s">
        <v>88</v>
      </c>
      <c r="D33" s="4">
        <v>0.282353</v>
      </c>
      <c r="E33" s="6">
        <f>D33*$B$2</f>
        <v>0.282353</v>
      </c>
      <c r="F33" t="s">
        <v>22</v>
      </c>
      <c r="G33" s="8">
        <f>E33*4.9999989583</f>
        <v>1.411765</v>
      </c>
    </row>
    <row r="34">
      <c r="A34" t="s" s="9">
        <v>89</v>
      </c>
      <c r="B34" t="s">
        <v>90</v>
      </c>
      <c r="C34" t="s">
        <v>88</v>
      </c>
      <c r="D34" s="4">
        <v>0.282353</v>
      </c>
      <c r="E34" s="6">
        <f>D34*$B$2</f>
        <v>0.282353</v>
      </c>
      <c r="F34" t="s">
        <v>22</v>
      </c>
      <c r="G34" s="8">
        <f>E34*2.4999994792</f>
        <v>0.705882</v>
      </c>
    </row>
    <row r="35">
      <c r="A35" t="s" s="9">
        <v>91</v>
      </c>
      <c r="B35" t="s">
        <v>92</v>
      </c>
      <c r="C35" t="s">
        <v>88</v>
      </c>
      <c r="D35" s="4">
        <v>0.282353</v>
      </c>
      <c r="E35" s="6">
        <f>D35*$B$2</f>
        <v>0.282353</v>
      </c>
      <c r="F35" t="s">
        <v>22</v>
      </c>
      <c r="G35" s="8">
        <f>E35*1.9999995833</f>
        <v>0.564706</v>
      </c>
    </row>
    <row r="36">
      <c r="A36"/>
      <c r="B36"/>
      <c r="C36"/>
      <c r="D36"/>
      <c r="E36"/>
      <c r="F36" t="s" s="10">
        <v>93</v>
      </c>
      <c r="G36" s="11">
        <f>SUM(G7:G35)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94</v>
      </c>
      <c r="B1" t="s" s="7">
        <v>95</v>
      </c>
      <c r="C1" t="s" s="7">
        <v>96</v>
      </c>
      <c r="D1" t="s" s="7">
        <v>97</v>
      </c>
      <c r="E1" t="s" s="7">
        <v>98</v>
      </c>
      <c r="F1" t="s" s="7">
        <v>99</v>
      </c>
    </row>
    <row r="2">
      <c r="A2" t="s">
        <v>100</v>
      </c>
      <c r="B2">
        <v>1</v>
      </c>
      <c r="C2"/>
      <c r="D2" t="inlineStr" s="12">
        <is>
          <t>Mise en place du poste de travail — Vérifiez les DLC, pesez et mesurez toutes les denrées, sélectionnez le matériel. Désinfectez le matériel et le poste de travail suivant les protocoles.</t>
        </is>
      </c>
      <c r="E2" t="s" s="12"/>
      <c r="F2"/>
    </row>
    <row r="3">
      <c r="A3" t="s">
        <v>100</v>
      </c>
      <c r="B3">
        <v>2</v>
      </c>
      <c r="C3"/>
      <c r="D3" t="inlineStr" s="12">
        <is>
          <t>Préparations préliminaires — Hachez les oignons et l'ail s'ils ne sont pas déjà préparés. Râpez l'emmenthal et le parmesan si nécessaire. Réservez chaque élément séparément au froid en attente d'utilisation.</t>
        </is>
      </c>
      <c r="E3" t="s" s="12"/>
      <c r="F3"/>
    </row>
    <row r="4">
      <c r="A4" t="s">
        <v>100</v>
      </c>
      <c r="B4">
        <v>3</v>
      </c>
      <c r="C4"/>
      <c r="D4" t="inlineStr" s="12">
        <is>
          <t>Confectionner la garniture — Variante "sauce tomate simple" du NB : on peut remplacer la préparation bolognaise par de la sauce tomate ajoutée à la viande. Dans une sauteuse, faites suer à l'huile d'olive les oignons et l'ail hachés. Pendant ce temps, passez au four la viande de bœuf hachée pendant 7 minutes environ pour la saisir. Ajoutez la viande ainsi saisie aux oignons et à l'ail. Ajoutez la sauce tomate (GRO_CDC_204). Laissez cuire doucement, assaisonnez de sel et de poivre. Rectifiez l'assaisonnement.</t>
        </is>
      </c>
      <c r="E4" t="s" s="12"/>
      <c r="F4"/>
    </row>
    <row r="5">
      <c r="A5" t="s">
        <v>100</v>
      </c>
      <c r="B5">
        <v>4</v>
      </c>
      <c r="C5"/>
      <c r="D5" t="inlineStr" s="12">
        <is>
          <t>Confectionner la sauce béchamel — Réalisez un roux avec le beurre et la farine. Mouillez au lait en fouettant pour éviter les grumeaux. Ajoutez la crème fraîche. Assaisonnez de sel, poivre blanc, piment de Cayenne et muscade.</t>
        </is>
      </c>
      <c r="E5" t="s" s="12"/>
      <c r="F5"/>
    </row>
    <row r="6">
      <c r="A6" t="s">
        <v>100</v>
      </c>
      <c r="B6">
        <v>5</v>
      </c>
      <c r="C6"/>
      <c r="D6" t="inlineStr" s="12">
        <is>
          <t>Garnir les plats à gratin — Beurrez et filmez les bacs GN 1/1. Nappez le fond de béchamel, disposez une couche de plaques de lasagnes, nappez de garniture tomate. Disposez une 2e couche de lasagnes en sens inversé. Alternez béchamel/lasagnes/garniture/lasagnes/béchamel (3 couches de béchamel, 4 de lasagnes, 2 de garniture). Saupoudrez de parmesan et d'emmenthal râpé.</t>
        </is>
      </c>
      <c r="E6" t="s" s="12"/>
      <c r="F6"/>
    </row>
    <row r="7">
      <c r="A7" t="s">
        <v>100</v>
      </c>
      <c r="B7">
        <v>6</v>
      </c>
      <c r="C7"/>
      <c r="D7" t="s" s="12">
        <v>101</v>
      </c>
      <c r="E7" t="s" s="12"/>
      <c r="F7"/>
    </row>
    <row r="8">
      <c r="A8" t="s">
        <v>100</v>
      </c>
      <c r="B8">
        <v>7</v>
      </c>
      <c r="C8"/>
      <c r="D8" t="s" s="12">
        <v>102</v>
      </c>
      <c r="E8" t="s" s="12"/>
      <c r="F8"/>
    </row>
    <row r="9">
      <c r="A9" t="s">
        <v>103</v>
      </c>
      <c r="B9">
        <v>1</v>
      </c>
      <c r="C9"/>
      <c r="D9" t="inlineStr" s="12">
        <is>
          <t>Confectionner la béchamel selon la recette de base (GRO_CDC_200A), en réduisant le lait de 2,5 L. Ajouter la crème fraîche en liaison terminale, hors du feu. Émulsionner au mixeur.</t>
        </is>
      </c>
      <c r="E9" t="s" s="12"/>
      <c r="F9"/>
    </row>
    <row r="10">
      <c r="A10" t="s">
        <v>104</v>
      </c>
      <c r="B10">
        <v>1</v>
      </c>
      <c r="C10"/>
      <c r="D10" t="inlineStr" s="12">
        <is>
          <t>Mise en place du poste de travail — Vérifier les D.L.C., peser les denrées, sélectionner le matériel. Désinfecter le matériel et le poste de travail suivant les protocoles.</t>
        </is>
      </c>
      <c r="E10" t="s" s="12"/>
      <c r="F10"/>
    </row>
    <row r="11">
      <c r="A11" t="s">
        <v>104</v>
      </c>
      <c r="B11">
        <v>2</v>
      </c>
      <c r="C11"/>
      <c r="D11" t="inlineStr" s="12">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11" t="s" s="12"/>
      <c r="F11"/>
    </row>
    <row r="12">
      <c r="A12" t="s">
        <v>104</v>
      </c>
      <c r="B12">
        <v>3</v>
      </c>
      <c r="C12"/>
      <c r="D12" t="inlineStr" s="12">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12" t="s" s="12"/>
      <c r="F12"/>
    </row>
    <row r="13">
      <c r="A13" t="s">
        <v>104</v>
      </c>
      <c r="B13">
        <v>4</v>
      </c>
      <c r="C13"/>
      <c r="D13" t="inlineStr" s="12">
        <is>
          <t>Suggestions — Cette sauce tomate de base peut être aromatisée avec du basilic, de l'origan, de la fleur de thym, etc. Monter au beurre. Elle peut être ajoutée à un fond de cuisson ou à une autre sauce.</t>
        </is>
      </c>
      <c r="E13" t="s" s="12"/>
      <c r="F13"/>
    </row>
    <row r="14">
      <c r="A14" t="s">
        <v>105</v>
      </c>
      <c r="B14"/>
      <c r="C14"/>
      <c r="D14" t="inlineStr" s="12">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E14"/>
      <c r="F14"/>
    </row>
    <row r="15">
      <c r="A15" t="s">
        <v>106</v>
      </c>
      <c r="B15">
        <v>1</v>
      </c>
      <c r="C15" t="s">
        <v>107</v>
      </c>
      <c r="D15" t="s" s="12">
        <v>108</v>
      </c>
      <c r="E15" t="s" s="12">
        <v>109</v>
      </c>
      <c r="F15"/>
    </row>
    <row r="16">
      <c r="A16" t="s">
        <v>106</v>
      </c>
      <c r="B16">
        <v>2</v>
      </c>
      <c r="C16" t="s">
        <v>110</v>
      </c>
      <c r="D16" t="s" s="12">
        <v>111</v>
      </c>
      <c r="E16" t="s" s="12">
        <v>112</v>
      </c>
      <c r="F16"/>
    </row>
    <row r="17">
      <c r="A17" t="s">
        <v>106</v>
      </c>
      <c r="B17">
        <v>3</v>
      </c>
      <c r="C17" t="s">
        <v>113</v>
      </c>
      <c r="D17" t="s" s="12">
        <v>114</v>
      </c>
      <c r="E17" t="s" s="12">
        <v>115</v>
      </c>
      <c r="F17"/>
    </row>
    <row r="18">
      <c r="A18" t="s">
        <v>106</v>
      </c>
      <c r="B18">
        <v>4</v>
      </c>
      <c r="C18" t="s">
        <v>116</v>
      </c>
      <c r="D18" t="s" s="12">
        <v>117</v>
      </c>
      <c r="E18" t="s" s="12">
        <v>118</v>
      </c>
      <c r="F18"/>
    </row>
    <row r="19">
      <c r="A19" t="s">
        <v>106</v>
      </c>
      <c r="B19">
        <v>5</v>
      </c>
      <c r="C19" t="s">
        <v>110</v>
      </c>
      <c r="D19" t="s" s="12">
        <v>119</v>
      </c>
      <c r="E19" t="s" s="12">
        <v>120</v>
      </c>
      <c r="F19"/>
    </row>
    <row r="20">
      <c r="A20" t="s">
        <v>106</v>
      </c>
      <c r="B20">
        <v>6</v>
      </c>
      <c r="C20" t="s">
        <v>121</v>
      </c>
      <c r="D20" t="s" s="12">
        <v>122</v>
      </c>
      <c r="E20" t="s" s="12"/>
      <c r="F2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123</v>
      </c>
      <c r="B1" t="s" s="7">
        <v>124</v>
      </c>
      <c r="C1" t="s" s="7">
        <v>125</v>
      </c>
      <c r="D1" t="s" s="7">
        <v>126</v>
      </c>
      <c r="E1" t="s" s="7">
        <v>10</v>
      </c>
    </row>
    <row r="2">
      <c r="A2">
        <v>0</v>
      </c>
      <c r="B2" t="s">
        <v>100</v>
      </c>
      <c r="C2" t="s">
        <v>127</v>
      </c>
      <c r="D2" s="6">
        <f>'Besoins'!$B$2*100</f>
        <v>100</v>
      </c>
      <c r="E2" t="s">
        <v>3</v>
      </c>
    </row>
    <row r="3">
      <c r="A3">
        <v>1</v>
      </c>
      <c r="B3" t="s">
        <v>128</v>
      </c>
      <c r="C3" t="s">
        <v>129</v>
      </c>
      <c r="D3" s="6">
        <f>'Besoins'!$B$2*8.5</f>
        <v>8.5</v>
      </c>
      <c r="E3" t="s">
        <v>22</v>
      </c>
    </row>
    <row r="4">
      <c r="A4">
        <v>1</v>
      </c>
      <c r="B4" t="s">
        <v>130</v>
      </c>
      <c r="C4" t="s">
        <v>129</v>
      </c>
      <c r="D4" s="6">
        <f>'Besoins'!$B$2*2</f>
        <v>2</v>
      </c>
      <c r="E4" t="s">
        <v>22</v>
      </c>
    </row>
    <row r="5">
      <c r="A5">
        <v>1</v>
      </c>
      <c r="B5" t="s">
        <v>131</v>
      </c>
      <c r="C5" t="s">
        <v>127</v>
      </c>
      <c r="D5" s="6">
        <f>'Besoins'!$B$2*20</f>
        <v>20</v>
      </c>
      <c r="E5" t="s">
        <v>18</v>
      </c>
    </row>
    <row r="6">
      <c r="A6">
        <v>1</v>
      </c>
      <c r="B6" t="s">
        <v>132</v>
      </c>
      <c r="C6" t="s">
        <v>129</v>
      </c>
      <c r="D6" s="6">
        <f>'Besoins'!$B$2*2.5</f>
        <v>2.5</v>
      </c>
      <c r="E6" t="s">
        <v>22</v>
      </c>
    </row>
    <row r="7">
      <c r="A7">
        <v>2</v>
      </c>
      <c r="B7" t="s">
        <v>133</v>
      </c>
      <c r="C7" t="s">
        <v>129</v>
      </c>
      <c r="D7" s="6">
        <f>'Besoins'!$B$2*15</f>
        <v>15</v>
      </c>
      <c r="E7" t="s">
        <v>18</v>
      </c>
    </row>
    <row r="8">
      <c r="A8">
        <v>2</v>
      </c>
      <c r="B8" t="s">
        <v>134</v>
      </c>
      <c r="C8" t="s">
        <v>129</v>
      </c>
      <c r="D8" s="6">
        <f>'Besoins'!$B$2*0.006</f>
        <v>0.006</v>
      </c>
      <c r="E8" t="s">
        <v>22</v>
      </c>
    </row>
    <row r="9">
      <c r="A9">
        <v>2</v>
      </c>
      <c r="B9" t="s">
        <v>135</v>
      </c>
      <c r="C9" t="s">
        <v>129</v>
      </c>
      <c r="D9" s="6">
        <f>'Besoins'!$B$2*1.3</f>
        <v>1.3</v>
      </c>
      <c r="E9" t="s">
        <v>22</v>
      </c>
    </row>
    <row r="10">
      <c r="A10">
        <v>2</v>
      </c>
      <c r="B10" t="s">
        <v>136</v>
      </c>
      <c r="C10" t="s">
        <v>129</v>
      </c>
      <c r="D10" s="6">
        <f>'Besoins'!$B$2*1.3</f>
        <v>1.3</v>
      </c>
      <c r="E10" t="s">
        <v>22</v>
      </c>
    </row>
    <row r="11">
      <c r="A11">
        <v>2</v>
      </c>
      <c r="B11" t="s">
        <v>137</v>
      </c>
      <c r="C11" t="s">
        <v>129</v>
      </c>
      <c r="D11" s="6">
        <f>'Besoins'!$B$2*0.2</f>
        <v>0.2</v>
      </c>
      <c r="E11" t="s">
        <v>22</v>
      </c>
    </row>
    <row r="12">
      <c r="A12">
        <v>2</v>
      </c>
      <c r="B12" t="s">
        <v>138</v>
      </c>
      <c r="C12" t="s">
        <v>129</v>
      </c>
      <c r="D12" s="6">
        <f>'Besoins'!$B$2*0.012</f>
        <v>0.012</v>
      </c>
      <c r="E12" t="s">
        <v>22</v>
      </c>
    </row>
    <row r="13">
      <c r="A13">
        <v>2</v>
      </c>
      <c r="B13" t="s">
        <v>139</v>
      </c>
      <c r="C13" t="s">
        <v>129</v>
      </c>
      <c r="D13" s="6">
        <f>'Besoins'!$B$2*5</f>
        <v>5</v>
      </c>
      <c r="E13" t="s">
        <v>18</v>
      </c>
    </row>
    <row r="14">
      <c r="A14">
        <v>1</v>
      </c>
      <c r="B14" t="s">
        <v>140</v>
      </c>
      <c r="C14" t="s">
        <v>129</v>
      </c>
      <c r="D14" s="6">
        <f>'Besoins'!$B$2*0.2</f>
        <v>0.2</v>
      </c>
      <c r="E14" t="s">
        <v>22</v>
      </c>
    </row>
    <row r="15">
      <c r="A15">
        <v>1</v>
      </c>
      <c r="B15" t="s">
        <v>141</v>
      </c>
      <c r="C15" t="s">
        <v>129</v>
      </c>
      <c r="D15" s="6">
        <f>'Besoins'!$B$2*0.002</f>
        <v>0.002</v>
      </c>
      <c r="E15" t="s">
        <v>22</v>
      </c>
    </row>
    <row r="16">
      <c r="A16">
        <v>1</v>
      </c>
      <c r="B16" t="s">
        <v>142</v>
      </c>
      <c r="C16" t="s">
        <v>129</v>
      </c>
      <c r="D16" s="6">
        <f>'Besoins'!$B$2*1</f>
        <v>1</v>
      </c>
      <c r="E16" t="s">
        <v>22</v>
      </c>
    </row>
    <row r="17">
      <c r="A17">
        <v>1</v>
      </c>
      <c r="B17" t="s">
        <v>143</v>
      </c>
      <c r="C17" t="s">
        <v>144</v>
      </c>
      <c r="D17" s="6">
        <f>'Besoins'!$B$2*0.5</f>
        <v>0.5</v>
      </c>
      <c r="E17" t="s">
        <v>18</v>
      </c>
    </row>
    <row r="18">
      <c r="A18">
        <v>1</v>
      </c>
      <c r="B18" t="s">
        <v>145</v>
      </c>
      <c r="C18" t="s">
        <v>129</v>
      </c>
      <c r="D18" s="6">
        <f>'Besoins'!$B$2*14</f>
        <v>14</v>
      </c>
      <c r="E18" t="s">
        <v>22</v>
      </c>
    </row>
    <row r="19">
      <c r="A19">
        <v>1</v>
      </c>
      <c r="B19" t="s">
        <v>146</v>
      </c>
      <c r="C19" t="s">
        <v>127</v>
      </c>
      <c r="D19" s="6">
        <f>'Besoins'!$B$2*3</f>
        <v>3</v>
      </c>
      <c r="E19" t="s">
        <v>18</v>
      </c>
    </row>
    <row r="20">
      <c r="A20">
        <v>2</v>
      </c>
      <c r="B20" t="s">
        <v>147</v>
      </c>
      <c r="C20" t="s">
        <v>127</v>
      </c>
      <c r="D20" s="6">
        <f>'Besoins'!$B$2*1.3764705882</f>
        <v>1.376471</v>
      </c>
      <c r="E20" t="s">
        <v>22</v>
      </c>
    </row>
    <row r="21">
      <c r="A21">
        <v>3</v>
      </c>
      <c r="B21" t="s">
        <v>148</v>
      </c>
      <c r="C21" t="s">
        <v>129</v>
      </c>
      <c r="D21" s="6">
        <f>'Besoins'!$B$2*0.3058823529</f>
        <v>0.305882</v>
      </c>
      <c r="E21" t="s">
        <v>3</v>
      </c>
    </row>
    <row r="22">
      <c r="A22">
        <v>2</v>
      </c>
      <c r="B22" t="s">
        <v>149</v>
      </c>
      <c r="C22" t="s">
        <v>127</v>
      </c>
      <c r="D22" s="6">
        <f>'Besoins'!$B$2*2.1176470588</f>
        <v>2.117647</v>
      </c>
      <c r="E22" t="s">
        <v>18</v>
      </c>
    </row>
    <row r="23">
      <c r="A23">
        <v>3</v>
      </c>
      <c r="B23" t="s">
        <v>150</v>
      </c>
      <c r="C23" t="s">
        <v>129</v>
      </c>
      <c r="D23" s="6">
        <f>'Besoins'!$B$2*2.1176470588</f>
        <v>2.117647</v>
      </c>
      <c r="E23" t="s">
        <v>18</v>
      </c>
    </row>
    <row r="24">
      <c r="A24">
        <v>3</v>
      </c>
      <c r="B24" t="s">
        <v>151</v>
      </c>
      <c r="C24" t="s">
        <v>129</v>
      </c>
      <c r="D24" s="6">
        <f>'Besoins'!$B$2*0.2823529412</f>
        <v>0.282353</v>
      </c>
      <c r="E24" t="s">
        <v>22</v>
      </c>
    </row>
    <row r="25">
      <c r="A25">
        <v>3</v>
      </c>
      <c r="B25" t="s">
        <v>152</v>
      </c>
      <c r="C25" t="s">
        <v>129</v>
      </c>
      <c r="D25" s="6">
        <f>'Besoins'!$B$2*0.2823529412</f>
        <v>0.282353</v>
      </c>
      <c r="E25" t="s">
        <v>22</v>
      </c>
    </row>
    <row r="26">
      <c r="A26">
        <v>3</v>
      </c>
      <c r="B26" t="s">
        <v>153</v>
      </c>
      <c r="C26" t="s">
        <v>129</v>
      </c>
      <c r="D26" s="6">
        <f>'Besoins'!$B$2*0.2823529412</f>
        <v>0.282353</v>
      </c>
      <c r="E26" t="s">
        <v>22</v>
      </c>
    </row>
    <row r="27">
      <c r="A27">
        <v>3</v>
      </c>
      <c r="B27" t="s">
        <v>154</v>
      </c>
      <c r="C27" t="s">
        <v>129</v>
      </c>
      <c r="D27" s="6">
        <f>'Besoins'!$B$2*0.0282352941</f>
        <v>0.028235</v>
      </c>
      <c r="E27" t="s">
        <v>22</v>
      </c>
    </row>
    <row r="28">
      <c r="A28">
        <v>3</v>
      </c>
      <c r="B28" t="s">
        <v>155</v>
      </c>
      <c r="C28" t="s">
        <v>129</v>
      </c>
      <c r="D28" s="6">
        <f>'Besoins'!$B$2*0.0282352941</f>
        <v>0.028235</v>
      </c>
      <c r="E28" t="s">
        <v>22</v>
      </c>
    </row>
    <row r="29">
      <c r="A29">
        <v>3</v>
      </c>
      <c r="B29" t="s">
        <v>156</v>
      </c>
      <c r="C29" t="s">
        <v>129</v>
      </c>
      <c r="D29" s="6">
        <f>'Besoins'!$B$2*0.0564705882</f>
        <v>0.056471</v>
      </c>
      <c r="E29" t="s">
        <v>22</v>
      </c>
    </row>
    <row r="30">
      <c r="A30">
        <v>3</v>
      </c>
      <c r="B30" t="s">
        <v>157</v>
      </c>
      <c r="C30" t="s">
        <v>129</v>
      </c>
      <c r="D30" s="6">
        <f>'Besoins'!$B$2*0.0225882353</f>
        <v>0.022588</v>
      </c>
      <c r="E30" t="s">
        <v>22</v>
      </c>
    </row>
    <row r="31">
      <c r="A31">
        <v>3</v>
      </c>
      <c r="B31" t="s">
        <v>158</v>
      </c>
      <c r="C31" t="s">
        <v>129</v>
      </c>
      <c r="D31" s="6">
        <f>'Besoins'!$B$2*0.0002823529</f>
        <v>0.000282</v>
      </c>
      <c r="E31" t="s">
        <v>22</v>
      </c>
    </row>
    <row r="32">
      <c r="A32">
        <v>3</v>
      </c>
      <c r="B32" t="s">
        <v>159</v>
      </c>
      <c r="C32" t="s">
        <v>129</v>
      </c>
      <c r="D32" s="6">
        <f>'Besoins'!$B$2*0.0002823529</f>
        <v>0.000282</v>
      </c>
      <c r="E32" t="s">
        <v>22</v>
      </c>
    </row>
    <row r="33">
      <c r="A33">
        <v>3</v>
      </c>
      <c r="B33" t="s">
        <v>160</v>
      </c>
      <c r="C33" t="s">
        <v>129</v>
      </c>
      <c r="D33" s="6">
        <f>'Besoins'!$B$2*0.0002823529</f>
        <v>0.000282</v>
      </c>
      <c r="E33" t="s">
        <v>22</v>
      </c>
    </row>
    <row r="34">
      <c r="A34">
        <v>2</v>
      </c>
      <c r="B34" t="s">
        <v>161</v>
      </c>
      <c r="C34" t="s">
        <v>129</v>
      </c>
      <c r="D34" s="6">
        <f>'Besoins'!$B$2*0.5294117647</f>
        <v>0.529412</v>
      </c>
      <c r="E34" t="s">
        <v>22</v>
      </c>
    </row>
    <row r="35">
      <c r="A35">
        <v>2</v>
      </c>
      <c r="B35" t="s">
        <v>135</v>
      </c>
      <c r="C35" t="s">
        <v>129</v>
      </c>
      <c r="D35" s="6">
        <f>'Besoins'!$B$2*0.0705882353</f>
        <v>0.070588</v>
      </c>
      <c r="E35" t="s">
        <v>22</v>
      </c>
    </row>
    <row r="36">
      <c r="A36">
        <v>2</v>
      </c>
      <c r="B36" t="s">
        <v>162</v>
      </c>
      <c r="C36" t="s">
        <v>129</v>
      </c>
      <c r="D36" s="6">
        <f>'Besoins'!$B$2*0.1764705882</f>
        <v>0.176471</v>
      </c>
      <c r="E36" t="s">
        <v>22</v>
      </c>
    </row>
    <row r="37">
      <c r="A37">
        <v>2</v>
      </c>
      <c r="B37" t="s">
        <v>163</v>
      </c>
      <c r="C37" t="s">
        <v>129</v>
      </c>
      <c r="D37" s="6">
        <f>'Besoins'!$B$2*0.0052941176</f>
        <v>0.005294</v>
      </c>
      <c r="E37" t="s">
        <v>22</v>
      </c>
    </row>
    <row r="38">
      <c r="A38">
        <v>2</v>
      </c>
      <c r="B38" t="s">
        <v>164</v>
      </c>
      <c r="C38" t="s">
        <v>129</v>
      </c>
      <c r="D38" s="6">
        <f>'Besoins'!$B$2*0.0705882353</f>
        <v>0.070588</v>
      </c>
      <c r="E38" t="s">
        <v>22</v>
      </c>
    </row>
    <row r="39">
      <c r="A39">
        <v>2</v>
      </c>
      <c r="B39" t="s">
        <v>165</v>
      </c>
      <c r="C39" t="s">
        <v>129</v>
      </c>
      <c r="D39" s="6">
        <f>'Besoins'!$B$2*0.0352941176</f>
        <v>0.035294</v>
      </c>
      <c r="E39" t="s">
        <v>22</v>
      </c>
    </row>
    <row r="40">
      <c r="A40">
        <v>2</v>
      </c>
      <c r="B40" t="s">
        <v>137</v>
      </c>
      <c r="C40" t="s">
        <v>129</v>
      </c>
      <c r="D40" s="6">
        <f>'Besoins'!$B$2*0.0105882353</f>
        <v>0.010588</v>
      </c>
      <c r="E40" t="s">
        <v>22</v>
      </c>
    </row>
    <row r="41">
      <c r="A41">
        <v>2</v>
      </c>
      <c r="B41" t="s">
        <v>166</v>
      </c>
      <c r="C41" t="s">
        <v>129</v>
      </c>
      <c r="D41" s="6">
        <f>'Besoins'!$B$2*0.0035294118</f>
        <v>0.003529</v>
      </c>
      <c r="E41" t="s">
        <v>22</v>
      </c>
    </row>
    <row r="42">
      <c r="A42">
        <v>1</v>
      </c>
      <c r="B42" t="s">
        <v>167</v>
      </c>
      <c r="C42" t="s">
        <v>129</v>
      </c>
      <c r="D42" s="6">
        <f>'Besoins'!$B$2*0.073</f>
        <v>0.073</v>
      </c>
      <c r="E42" t="s">
        <v>22</v>
      </c>
    </row>
    <row r="43">
      <c r="A43">
        <v>1</v>
      </c>
      <c r="B43" t="s">
        <v>168</v>
      </c>
      <c r="C43" t="s">
        <v>129</v>
      </c>
      <c r="D43" s="6">
        <f>'Besoins'!$B$2*0.007</f>
        <v>0.007</v>
      </c>
      <c r="E43"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7"/>
  <cols>
    <col min="1" max="1" width="22" customWidth="1"/>
    <col min="2" max="2" width="52" customWidth="1"/>
    <col min="3" max="3" width="14" customWidth="1"/>
    <col min="4" max="4" width="10" customWidth="1"/>
  </cols>
  <sheetData>
    <row r="1" customHeight="1" ht="24">
      <c r="A1" t="s" s="2">
        <v>169</v>
      </c>
      <c r="B1"/>
      <c r="C1"/>
      <c r="D1"/>
    </row>
    <row r="2">
      <c r="A2" t="str" s="13">
        <f>"GRO_CDC_144B · GRO.COMPLETS · référence : "&amp;Besoins!B3&amp;" "&amp;Besoins!C3&amp;" · multiplicateur réglable sur la feuille ""Besoins"""</f>
        <v>GRO_CDC_144B · GRO.COMPLETS · référence : 100 pc · multiplicateur réglable sur la feuille </v>
      </c>
      <c r="B2"/>
      <c r="C2"/>
      <c r="D2"/>
    </row>
    <row r="3">
      <c r="A3"/>
      <c r="B3"/>
      <c r="C3"/>
      <c r="D3"/>
    </row>
    <row r="4">
      <c r="A4" t="s" s="14">
        <v>170</v>
      </c>
      <c r="B4"/>
      <c r="C4"/>
      <c r="D4"/>
    </row>
    <row r="5">
      <c r="A5" t="s" s="15">
        <v>171</v>
      </c>
      <c r="B5" t="str" s="12">
        <f>Procedure!D2</f>
        <v>Mise en place du poste de travail — Vérifiez les DLC, pesez et mesurez toutes les denrées, sélectionnez le matériel. Désinfectez le matériel et le poste de travail suivant les protocoles.</v>
      </c>
      <c r="C5"/>
      <c r="D5"/>
    </row>
    <row r="6">
      <c r="A6" t="s" s="15">
        <v>172</v>
      </c>
      <c r="B6" t="str" s="12">
        <f>Procedure!D3</f>
        <v>Préparations préliminaires — Hachez les oignons et l'ail s'ils ne sont pas déjà préparés. Râpez l'emmenthal et le parmesan si nécessaire. Réservez chaque élément séparément au froid en attente d'utilisation.</v>
      </c>
      <c r="C6"/>
      <c r="D6"/>
    </row>
    <row r="7">
      <c r="A7"/>
      <c r="B7" t="str">
        <f>Besoins!B21</f>
        <v>Emmental râpé vrac</v>
      </c>
      <c r="C7" s="6">
        <f>Besoins!E21</f>
        <v>2</v>
      </c>
      <c r="D7" t="str">
        <f>Besoins!F21</f>
        <v>kg</v>
      </c>
    </row>
    <row r="8">
      <c r="A8"/>
      <c r="B8" t="str">
        <f>Besoins!B22</f>
        <v>Parmesan râpé (Parmigiano)</v>
      </c>
      <c r="C8" s="6">
        <f>Besoins!E22</f>
        <v>1</v>
      </c>
      <c r="D8" t="str">
        <f>Besoins!F22</f>
        <v>kg</v>
      </c>
    </row>
    <row r="9">
      <c r="A9" t="s" s="15">
        <v>173</v>
      </c>
      <c r="B9" t="str" s="12">
        <f>Procedure!D4</f>
        <v>Confectionner la garniture — Variante </v>
      </c>
      <c r="C9"/>
      <c r="D9"/>
    </row>
    <row r="10">
      <c r="A10"/>
      <c r="B10" t="s">
        <v>174</v>
      </c>
      <c r="C10" s="6">
        <f>'Besoins'!$B$2*2.5</f>
        <v>2.5</v>
      </c>
      <c r="D10" t="s">
        <v>22</v>
      </c>
    </row>
    <row r="11">
      <c r="A11"/>
      <c r="B11" t="s">
        <v>175</v>
      </c>
      <c r="C11" s="6">
        <f>'Besoins'!$B$2*0.2</f>
        <v>0.2</v>
      </c>
      <c r="D11" t="s">
        <v>22</v>
      </c>
    </row>
    <row r="12">
      <c r="A12"/>
      <c r="B12" t="s">
        <v>176</v>
      </c>
      <c r="C12" s="6">
        <f>'Besoins'!$B$2*0.5</f>
        <v>0.5</v>
      </c>
      <c r="D12" t="s">
        <v>18</v>
      </c>
    </row>
    <row r="13">
      <c r="A13"/>
      <c r="B13" t="str">
        <f>Besoins!B32</f>
        <v>Viande hachée 20% MG IQF UE</v>
      </c>
      <c r="C13" s="6">
        <f>Besoins!E32</f>
        <v>14</v>
      </c>
      <c r="D13" t="str">
        <f>Besoins!F32</f>
        <v>kg</v>
      </c>
    </row>
    <row r="14">
      <c r="A14"/>
      <c r="B14" t="s">
        <v>177</v>
      </c>
      <c r="C14" s="6">
        <f>'Besoins'!$B$2*3</f>
        <v>3</v>
      </c>
      <c r="D14" t="s">
        <v>18</v>
      </c>
    </row>
    <row r="15">
      <c r="A15"/>
      <c r="B15" t="s">
        <v>178</v>
      </c>
      <c r="C15" s="6">
        <f>'Besoins'!$B$2*0.073</f>
        <v>0.073</v>
      </c>
      <c r="D15" t="s">
        <v>22</v>
      </c>
    </row>
    <row r="16">
      <c r="A16"/>
      <c r="B16" t="s">
        <v>179</v>
      </c>
      <c r="C16" s="6">
        <f>'Besoins'!$B$2*0.007</f>
        <v>0.007</v>
      </c>
      <c r="D16" t="s">
        <v>22</v>
      </c>
    </row>
    <row r="17">
      <c r="A17" t="s" s="15">
        <v>180</v>
      </c>
      <c r="B17" t="str" s="12">
        <f>Procedure!D5</f>
        <v>Confectionner la sauce béchamel — Réalisez un roux avec le beurre et la farine. Mouillez au lait en fouettant pour éviter les grumeaux. Ajoutez la crème fraîche. Assaisonnez de sel, poivre blanc, piment de Cayenne et muscade.</v>
      </c>
      <c r="C17"/>
      <c r="D17"/>
    </row>
    <row r="18">
      <c r="A18"/>
      <c r="B18" t="str">
        <f>Besoins!B10</f>
        <v>Piment de Cayenne</v>
      </c>
      <c r="C18" s="6">
        <f>Besoins!E10</f>
        <v>0.002</v>
      </c>
      <c r="D18" t="str">
        <f>Besoins!F10</f>
        <v>kg</v>
      </c>
    </row>
    <row r="19">
      <c r="A19"/>
      <c r="B19" t="s">
        <v>181</v>
      </c>
      <c r="C19" s="6">
        <f>'Besoins'!$B$2*20</f>
        <v>20</v>
      </c>
      <c r="D19" t="s">
        <v>18</v>
      </c>
    </row>
    <row r="20">
      <c r="A20" t="s" s="15">
        <v>182</v>
      </c>
      <c r="B20" t="str" s="12">
        <f>Procedure!D6</f>
        <v>Garnir les plats à gratin — Beurrez et filmez les bacs GN 1/1. Nappez le fond de béchamel, disposez une couche de plaques de lasagnes, nappez de garniture tomate. Disposez une 2e couche de lasagnes en sens inversé. Alternez béchamel/lasagnes/garniture/lasagnes/béchamel (3 couches de béchamel, 4 de lasagnes, 2 de garniture). Saupoudrez de parmesan et d'emmenthal râpé.</v>
      </c>
      <c r="C20"/>
      <c r="D20"/>
    </row>
    <row r="21">
      <c r="A21"/>
      <c r="B21" t="str">
        <f>Besoins!B28</f>
        <v>Plaques de lasagnes (23x13)</v>
      </c>
      <c r="C21" s="6">
        <f>Besoins!E28</f>
        <v>8.5</v>
      </c>
      <c r="D21" t="str">
        <f>Besoins!F28</f>
        <v>kg</v>
      </c>
    </row>
    <row r="22">
      <c r="A22" t="s" s="15">
        <v>183</v>
      </c>
      <c r="B22" t="str" s="12">
        <f>Procedure!D7</f>
        <v>Cuire les lasagnes au four — Cuisez 35 à 40 minutes en position vapeur, puis finissez 10 minutes en chaleur sèche à +210°C pour gratiner.</v>
      </c>
      <c r="C22"/>
      <c r="D22"/>
    </row>
    <row r="23">
      <c r="A23" t="s" s="15">
        <v>184</v>
      </c>
      <c r="B23" t="str" s="12">
        <f>Procedure!D8</f>
        <v>Servir — Détaillez chaque bac en 12 parts, dressez bien chaud.</v>
      </c>
      <c r="C23"/>
      <c r="D23"/>
    </row>
    <row r="24">
      <c r="A24"/>
      <c r="B24"/>
      <c r="C24"/>
      <c r="D24"/>
    </row>
    <row r="25">
      <c r="A25" t="s" s="14">
        <v>185</v>
      </c>
      <c r="B25"/>
      <c r="C25"/>
      <c r="D25"/>
    </row>
    <row r="26">
      <c r="A26" t="s" s="15">
        <v>171</v>
      </c>
      <c r="B26" t="str" s="12">
        <f>Procedure!D9</f>
        <v>Confectionner la béchamel selon la recette de base (GRO_CDC_200A), en réduisant le lait de 2,5 L. Ajouter la crème fraîche en liaison terminale, hors du feu. Émulsionner au mixeur.</v>
      </c>
      <c r="C26"/>
      <c r="D26"/>
    </row>
    <row r="27">
      <c r="A27"/>
      <c r="B27" t="str">
        <f>Besoins!B17</f>
        <v>LAIT UHT demi écrémé France outre 10 litres</v>
      </c>
      <c r="C27" s="6">
        <f>Besoins!E17</f>
        <v>15</v>
      </c>
      <c r="D27" t="str">
        <f>Besoins!F17</f>
        <v>lt</v>
      </c>
    </row>
    <row r="28">
      <c r="A28"/>
      <c r="B28" t="str">
        <f>Besoins!B9</f>
        <v>Noix de muscade moulue</v>
      </c>
      <c r="C28" s="6">
        <f>Besoins!E9</f>
        <v>0.006</v>
      </c>
      <c r="D28" t="str">
        <f>Besoins!F9</f>
        <v>kg</v>
      </c>
    </row>
    <row r="29">
      <c r="A29"/>
      <c r="B29" t="s">
        <v>186</v>
      </c>
      <c r="C29" s="6">
        <f>'Besoins'!$B$2*1.3</f>
        <v>1.3</v>
      </c>
      <c r="D29" t="s">
        <v>22</v>
      </c>
    </row>
    <row r="30">
      <c r="A30"/>
      <c r="B30" t="str">
        <f>Besoins!B18</f>
        <v>Beurre doux 82% MG plaquette</v>
      </c>
      <c r="C30" s="6">
        <f>Besoins!E18</f>
        <v>1.3</v>
      </c>
      <c r="D30" t="str">
        <f>Besoins!F18</f>
        <v>kg</v>
      </c>
    </row>
    <row r="31">
      <c r="A31"/>
      <c r="B31" t="s">
        <v>178</v>
      </c>
      <c r="C31" s="6">
        <f>'Besoins'!$B$2*0.2</f>
        <v>0.2</v>
      </c>
      <c r="D31" t="s">
        <v>22</v>
      </c>
    </row>
    <row r="32">
      <c r="A32"/>
      <c r="B32" t="str">
        <f>Besoins!B11</f>
        <v>Poivre blanc moulu</v>
      </c>
      <c r="C32" s="6">
        <f>Besoins!E11</f>
        <v>0.012</v>
      </c>
      <c r="D32" t="str">
        <f>Besoins!F11</f>
        <v>kg</v>
      </c>
    </row>
    <row r="33">
      <c r="A33"/>
      <c r="B33" t="str">
        <f>Besoins!B20</f>
        <v>Crème fraîche liquide 15% MG allégée</v>
      </c>
      <c r="C33" s="6">
        <f>Besoins!E20</f>
        <v>5</v>
      </c>
      <c r="D33" t="str">
        <f>Besoins!F20</f>
        <v>lt</v>
      </c>
    </row>
    <row r="34">
      <c r="A34"/>
      <c r="B34"/>
      <c r="C34"/>
      <c r="D34"/>
    </row>
    <row r="35">
      <c r="A35" t="s" s="14">
        <v>187</v>
      </c>
      <c r="B35"/>
      <c r="C35"/>
      <c r="D35"/>
    </row>
    <row r="36">
      <c r="A36" t="s" s="15">
        <v>171</v>
      </c>
      <c r="B36" t="str" s="12">
        <f>Procedure!D10</f>
        <v>Mise en place du poste de travail — Vérifier les D.L.C., peser les denrées, sélectionner le matériel. Désinfecter le matériel et le poste de travail suivant les protocoles.</v>
      </c>
      <c r="C36"/>
      <c r="D36"/>
    </row>
    <row r="37">
      <c r="A37" t="s" s="15">
        <v>172</v>
      </c>
      <c r="B37" t="str" s="12">
        <f>Procedure!D11</f>
        <v>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v>
      </c>
      <c r="C37"/>
      <c r="D37"/>
    </row>
    <row r="38">
      <c r="A38"/>
      <c r="B38" t="s">
        <v>188</v>
      </c>
      <c r="C38" s="6">
        <f>'Besoins'!$B$2*2.1176470588</f>
        <v>2.117647</v>
      </c>
      <c r="D38" t="s">
        <v>18</v>
      </c>
    </row>
    <row r="39">
      <c r="A39"/>
      <c r="B39" t="s">
        <v>189</v>
      </c>
      <c r="C39" s="6">
        <f>'Besoins'!$B$2*1.3764705882</f>
        <v>1.376471</v>
      </c>
      <c r="D39" t="s">
        <v>22</v>
      </c>
    </row>
    <row r="40">
      <c r="A40" t="s" s="15">
        <v>173</v>
      </c>
      <c r="B40" t="str" s="12">
        <f>Procedure!D12</f>
        <v>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v>
      </c>
      <c r="C40"/>
      <c r="D40"/>
    </row>
    <row r="41">
      <c r="A41"/>
      <c r="B41" t="str">
        <f>Besoins!B31</f>
        <v>Oignons émincés surgelés</v>
      </c>
      <c r="C41" s="6">
        <f>Besoins!E31</f>
        <v>0.529412</v>
      </c>
      <c r="D41" t="str">
        <f>Besoins!F31</f>
        <v>kg</v>
      </c>
    </row>
    <row r="42">
      <c r="A42"/>
      <c r="B42" t="s">
        <v>186</v>
      </c>
      <c r="C42" s="6">
        <f>'Besoins'!$B$2*0.0705882353</f>
        <v>0.070588</v>
      </c>
      <c r="D42" t="s">
        <v>22</v>
      </c>
    </row>
    <row r="43">
      <c r="A43"/>
      <c r="B43" t="str">
        <f>Besoins!B19</f>
        <v>Margarine de pâtisserie 80% MG</v>
      </c>
      <c r="C43" s="6">
        <f>Besoins!E19</f>
        <v>0.176471</v>
      </c>
      <c r="D43" t="str">
        <f>Besoins!F19</f>
        <v>kg</v>
      </c>
    </row>
    <row r="44">
      <c r="A44"/>
      <c r="B44" t="str">
        <f>Besoins!B14</f>
        <v>Herbes de Provence</v>
      </c>
      <c r="C44" s="6">
        <f>Besoins!E14</f>
        <v>0.005294</v>
      </c>
      <c r="D44" t="str">
        <f>Besoins!F14</f>
        <v>kg</v>
      </c>
    </row>
    <row r="45">
      <c r="A45"/>
      <c r="B45" t="s">
        <v>175</v>
      </c>
      <c r="C45" s="6">
        <f>'Besoins'!$B$2*0.0705882353</f>
        <v>0.070588</v>
      </c>
      <c r="D45" t="s">
        <v>22</v>
      </c>
    </row>
    <row r="46">
      <c r="A46"/>
      <c r="B46" t="str">
        <f>Besoins!B30</f>
        <v>Sucre blanc cristal sac 25 kg</v>
      </c>
      <c r="C46" s="6">
        <f>Besoins!E30</f>
        <v>0.035294</v>
      </c>
      <c r="D46" t="str">
        <f>Besoins!F30</f>
        <v>kg</v>
      </c>
    </row>
    <row r="47">
      <c r="A47"/>
      <c r="B47" t="s">
        <v>178</v>
      </c>
      <c r="C47" s="6">
        <f>'Besoins'!$B$2*0.0105882353</f>
        <v>0.010588</v>
      </c>
      <c r="D47" t="s">
        <v>22</v>
      </c>
    </row>
    <row r="48">
      <c r="A48"/>
      <c r="B48" t="s">
        <v>179</v>
      </c>
      <c r="C48" s="6">
        <f>'Besoins'!$B$2*0.0035294118</f>
        <v>0.003529</v>
      </c>
      <c r="D48" t="s">
        <v>22</v>
      </c>
    </row>
    <row r="49">
      <c r="A49" t="s" s="15">
        <v>180</v>
      </c>
      <c r="B49" t="str" s="12">
        <f>Procedure!D13</f>
        <v>Suggestions — Cette sauce tomate de base peut être aromatisée avec du basilic, de l'origan, de la fleur de thym, etc. Monter au beurre. Elle peut être ajoutée à un fond de cuisson ou à une autre sauce.</v>
      </c>
      <c r="C49"/>
      <c r="D49"/>
    </row>
    <row r="50">
      <c r="A50"/>
      <c r="B50"/>
      <c r="C50"/>
      <c r="D50"/>
    </row>
    <row r="51">
      <c r="A51" t="s" s="14">
        <v>190</v>
      </c>
      <c r="B51"/>
      <c r="C51"/>
      <c r="D51"/>
    </row>
    <row r="52">
      <c r="A52"/>
      <c r="B52" t="inlineStr" s="16">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52"/>
      <c r="D52"/>
    </row>
    <row r="53">
      <c r="A53"/>
      <c r="B53"/>
      <c r="C53"/>
      <c r="D53"/>
    </row>
    <row r="54">
      <c r="A54" t="s" s="14">
        <v>191</v>
      </c>
      <c r="B54"/>
      <c r="C54"/>
      <c r="D54"/>
    </row>
    <row r="55">
      <c r="A55" t="s" s="15">
        <v>171</v>
      </c>
      <c r="B55" t="str" s="12">
        <f>"[CONCASSER] "&amp;Procedure!D15</f>
        <v>[CONCASSER] Concasser les os et parures de veau — blanchir à l'eau froide</v>
      </c>
      <c r="C55"/>
      <c r="D55"/>
    </row>
    <row r="56">
      <c r="A56"/>
      <c r="B56" t="str" s="16">
        <f>"ℹ "&amp;Procedure!E15</f>
        <v>ℹ</v>
      </c>
      <c r="C56"/>
      <c r="D56"/>
    </row>
    <row r="57">
      <c r="A57" t="s" s="15">
        <v>172</v>
      </c>
      <c r="B57" t="str" s="12">
        <f>"[ÉPLUCHER] "&amp;Procedure!D16</f>
        <v>[ÉPLUCHER] Rafraîchir les ingrédients de base à l'eau courante</v>
      </c>
      <c r="C57"/>
      <c r="D57"/>
    </row>
    <row r="58">
      <c r="A58"/>
      <c r="B58" t="str" s="16">
        <f>"ℹ "&amp;Procedure!E16</f>
        <v>ℹ</v>
      </c>
      <c r="C58"/>
      <c r="D58"/>
    </row>
    <row r="59">
      <c r="A59" t="s" s="15">
        <v>173</v>
      </c>
      <c r="B59" t="str" s="12">
        <f>"[MARQUER] "&amp;Procedure!D17</f>
        <v>[MARQUER] Marquer le fond blanc en cuisson</v>
      </c>
      <c r="C59"/>
      <c r="D59"/>
    </row>
    <row r="60">
      <c r="A60"/>
      <c r="B60" t="str" s="16">
        <f>"ℹ "&amp;Procedure!E17</f>
        <v>ℹ</v>
      </c>
      <c r="C60"/>
      <c r="D60"/>
    </row>
    <row r="61">
      <c r="A61" t="s" s="15">
        <v>180</v>
      </c>
      <c r="B61" t="str" s="12">
        <f>"[ÉCUMER] "&amp;Procedure!D18</f>
        <v>[ÉCUMER] Écumer soigneusement</v>
      </c>
      <c r="C61"/>
      <c r="D61"/>
    </row>
    <row r="62">
      <c r="A62"/>
      <c r="B62" t="str" s="16">
        <f>"ℹ "&amp;Procedure!E18</f>
        <v>ℹ</v>
      </c>
      <c r="C62"/>
      <c r="D62"/>
    </row>
    <row r="63">
      <c r="A63" t="s" s="15">
        <v>182</v>
      </c>
      <c r="B63" t="str" s="12">
        <f>"[ÉPLUCHER] "&amp;Procedure!D19</f>
        <v>[ÉPLUCHER] Préparer les éléments de la garniture aromatique</v>
      </c>
      <c r="C63"/>
      <c r="D63"/>
    </row>
    <row r="64">
      <c r="A64"/>
      <c r="B64" t="str" s="16">
        <f>"ℹ "&amp;Procedure!E19</f>
        <v>ℹ</v>
      </c>
      <c r="C64"/>
      <c r="D64"/>
    </row>
    <row r="65">
      <c r="A65" t="s" s="15">
        <v>183</v>
      </c>
      <c r="B65" t="str" s="12">
        <f>"[MOUILLER] "&amp;Procedure!D20</f>
        <v>[MOUILLER] Ajouter la garniture aromatique dans le fond blanc</v>
      </c>
      <c r="C65"/>
      <c r="D65"/>
    </row>
    <row r="66">
      <c r="A66"/>
      <c r="B66"/>
      <c r="C66"/>
      <c r="D66"/>
    </row>
    <row r="67">
      <c r="A67" t="s" s="17">
        <v>192</v>
      </c>
      <c r="B67"/>
      <c r="C67"/>
      <c r="D67"/>
    </row>
  </sheetData>
  <sheetProtection sheet="1" formatRows="0" formatColumns="0"/>
  <mergeCells count="32">
    <mergeCell ref="A1:D1"/>
    <mergeCell ref="A2:D2"/>
    <mergeCell ref="A4:D4"/>
    <mergeCell ref="B5:D5"/>
    <mergeCell ref="B6:D6"/>
    <mergeCell ref="B9:D9"/>
    <mergeCell ref="B17:D17"/>
    <mergeCell ref="B20:D20"/>
    <mergeCell ref="B22:D22"/>
    <mergeCell ref="B23:D23"/>
    <mergeCell ref="A25:D25"/>
    <mergeCell ref="B26:D26"/>
    <mergeCell ref="A35:D35"/>
    <mergeCell ref="B36:D36"/>
    <mergeCell ref="B37:D37"/>
    <mergeCell ref="B40:D40"/>
    <mergeCell ref="B49:D49"/>
    <mergeCell ref="A51:D51"/>
    <mergeCell ref="B52:D52"/>
    <mergeCell ref="A54:D54"/>
    <mergeCell ref="B55:D55"/>
    <mergeCell ref="B56:D56"/>
    <mergeCell ref="B57:D57"/>
    <mergeCell ref="B58:D58"/>
    <mergeCell ref="B59:D59"/>
    <mergeCell ref="B60:D60"/>
    <mergeCell ref="B61:D61"/>
    <mergeCell ref="B62:D62"/>
    <mergeCell ref="B63:D63"/>
    <mergeCell ref="B64:D64"/>
    <mergeCell ref="B65:D65"/>
    <mergeCell ref="A67:D6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2026-09-23T19:03:20Z</dcterms:created>
  <dc:title>LASAGNES AL FORNO — SAUCE TOMAT</dc:title>
  <dc:subject/>
  <dc:creator>CUIS.web</dc:creator>
  <cp:lastModifiedBy/>
  <cp:keywords/>
  <dc:description>Export automatique — moteur récursif d'origine : Bernard Vandendaele</dc:description>
  <cp:category/>
  <dc:language>en-US</dc:language>
  <dcterms:modified xsi:type="dcterms:W3CDTF">2026-09-23T19:03:20Z</dcterms:modified>
  <cp:revision>1</cp:revision>
</cp:coreProperties>
</file>