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<sst xmlns="http://schemas.openxmlformats.org/spreadsheetml/2006/main" count="193" uniqueCount="193">
  <si>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</si>
  <si>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</si>
  <si>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</si>
  <si>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</si>
  <si>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</si>
  <si>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</si>
  <si>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</si>
  <si>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</si>
  <si>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</si>
  <si>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</si>
  <si>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</si>
  <si>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</si>
  <si>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</si>
  <si>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</si>
  <si>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</si>
  <si>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</si>
  <si>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</si>
  <si>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</si>
  <si>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</si>
  <si>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</si>
  <si>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</si>
  <si>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</si>
  <si>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</si>
  <si>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</si>
  <si>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</si>
  <si>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</si>
  <si>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</si>
  <si>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</si>
  <si>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</si>
  <si>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</si>
  <si>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</si>
  <si>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</si>
  <si>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</si>
  <si>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</si>
  <si>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</si>
  <si>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</si>
  <si>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</si>
  <si>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</si>
  <si>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</si>
  <si>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</si>
  <si>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</si>
  <si>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</si>
  <si>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</si>
  <si>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</si>
  <si>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</si>
  <si>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</si>
  <si>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</si>
  <si>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</si>
  <si>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</si>
  <si>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</si>
  <si>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</si>
  <si>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</si>
  <si>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</si>
  <si>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</si>
  <si>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</si>
  <si>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</si>
  <si>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</si>
  <si>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</si>
  <si>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</si>
  <si>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</si>
  <si>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</si>
  <si>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</si>
  <si>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</si>
  <si>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</si>
  <si>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</si>
  <si>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</si>
  <si>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</si>
  <si>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</si>
  <si>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</si>
  <si>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</si>
  <si>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</si>
  <si>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</si>
  <si>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</si>
  <si>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</si>
  <si>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</si>
  <si>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</si>
  <si>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</si>
  <si>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</si>
  <si>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</si>
  <si>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</si>
  <si>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</si>
  <si>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</si>
  <si>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</si>
  <si>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</si>
  <si>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</si>
  <si>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</si>
  <si>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</si>
  <si>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</si>
  <si>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</si>
  <si>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</si>
  <si>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</si>
  <si>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</si>
  <si>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</si>
  <si>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</si>
  <si>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</si>
  <si>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</si>
  <si>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</si>
  <si>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</si>
  <si>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</si>
  <si>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</si>
  <si>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</si>
  <si>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LASAGNES AL FORNO — BOLOGNAISE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</si>
  <si>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</si>
  <si>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</si>
  <si>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</si>
  <si>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</si>
  <si>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</si>
  <si>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</si>
  <si>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</si>
  <si>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</si>
  <si>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</si>
  <si>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</si>
  <si>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</si>
  <si>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</si>
  <si>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</si>
  <si>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</si>
  <si>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</si>
  <si>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</si>
  <si>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</si>
  <si>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</si>
  <si>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</si>
  <si>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</si>
  <si>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</si>
  <si>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</si>
  <si>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</si>
  <si>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</si>
  <si>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</si>
  <si>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</si>
  <si>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</si>
  <si>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</si>
  <si>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</si>
  <si>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</si>
  <si>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</si>
  <si>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Plaques de lasagnes (23x13)</t>
  </si>
  <si>
    <t>matiere</t>
  </si>
  <si>
    <t xml:space="preserve">    ↳ SAUCE BOLOGNAISE — BASE LASAGNES (TEXTE-FIDÈLE)</t>
  </si>
  <si>
    <t xml:space="preserve">    ↳ SAUCE CRÈME</t>
  </si>
  <si>
    <t xml:space="preserve">    ↳ Emmental râpé vrac</t>
  </si>
  <si>
    <t xml:space="preserve">        ↳ LAIT UHT demi écrémé France outre 10 litres</t>
  </si>
  <si>
    <t xml:space="preserve">        ↳ Viande hachée 20% MG IQF UE</t>
  </si>
  <si>
    <t xml:space="preserve">        ↳ Noix de muscade moulue</t>
  </si>
  <si>
    <t xml:space="preserve">        ↳ OIGNON jaune France cat.I 60-80mm</t>
  </si>
  <si>
    <t xml:space="preserve">        ↳ Ails pelés 4G</t>
  </si>
  <si>
    <t xml:space="preserve">        ↳ Farine de blé T55</t>
  </si>
  <si>
    <t xml:space="preserve">        ↳ HUILE OLIVE (L) (conv.)</t>
  </si>
  <si>
    <t>conversion</t>
  </si>
  <si>
    <t xml:space="preserve">        ↳ Beurre doux 82% MG plaquette</t>
  </si>
  <si>
    <t xml:space="preserve">        ↳ VIN BLANC CUISSON (L) (conv.)</t>
  </si>
  <si>
    <t xml:space="preserve">        ↳ Sel fin de cuisine</t>
  </si>
  <si>
    <t xml:space="preserve">        ↳ Poivre blanc moulu</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</si>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</sst>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3</v>
      </c>
      <c r="G7" s="8">
        <f>E7*12.6</f>
        <v>37.8</v>
      </c>
    </row>
    <row r="8">
      <c r="A8" t="s" s="9">
        <v>15</v>
      </c>
      <c r="B8" t="s">
        <v>16</v>
      </c>
      <c r="C8" t="s">
        <v>17</v>
      </c>
      <c r="D8" s="4">
        <v>8.875</v>
      </c>
      <c r="E8" s="6">
        <f>D8*$B$2</f>
        <v>8.875</v>
      </c>
      <c r="F8" t="s">
        <v>18</v>
      </c>
      <c r="G8" s="8">
        <f>E8*0.003</f>
        <v>0.026625</v>
      </c>
    </row>
    <row r="9">
      <c r="A9" t="s">
        <v>19</v>
      </c>
      <c r="B9" t="s">
        <v>20</v>
      </c>
      <c r="C9" t="s">
        <v>21</v>
      </c>
      <c r="D9" s="4">
        <v>0.006</v>
      </c>
      <c r="E9" s="6">
        <f>D9*$B$2</f>
        <v>0.006</v>
      </c>
      <c r="F9" t="s">
        <v>22</v>
      </c>
      <c r="G9" s="8">
        <f>E9*20</f>
        <v>0.12</v>
      </c>
    </row>
    <row r="10">
      <c r="A10" t="s">
        <v>23</v>
      </c>
      <c r="B10" t="s">
        <v>24</v>
      </c>
      <c r="C10" t="s">
        <v>21</v>
      </c>
      <c r="D10" s="4">
        <v>0.002</v>
      </c>
      <c r="E10" s="6">
        <f>D10*$B$2</f>
        <v>0.002</v>
      </c>
      <c r="F10" t="s">
        <v>22</v>
      </c>
      <c r="G10" s="8">
        <f>E10*9.8</f>
        <v>0.0196</v>
      </c>
    </row>
    <row r="11">
      <c r="A11" t="s">
        <v>25</v>
      </c>
      <c r="B11" t="s">
        <v>26</v>
      </c>
      <c r="C11" t="s">
        <v>21</v>
      </c>
      <c r="D11" s="4">
        <v>0.012</v>
      </c>
      <c r="E11" s="6">
        <f>D11*$B$2</f>
        <v>0.012</v>
      </c>
      <c r="F11" t="s">
        <v>22</v>
      </c>
      <c r="G11" s="8">
        <f>E11*14.8</f>
        <v>0.1776</v>
      </c>
    </row>
    <row r="12">
      <c r="A12" t="s">
        <v>27</v>
      </c>
      <c r="B12" t="s">
        <v>28</v>
      </c>
      <c r="C12" t="s">
        <v>21</v>
      </c>
      <c r="D12" s="4">
        <v>0.007533</v>
      </c>
      <c r="E12" s="6">
        <f>D12*$B$2</f>
        <v>0.007533</v>
      </c>
      <c r="F12" t="s">
        <v>22</v>
      </c>
      <c r="G12" s="8">
        <f>E12*12.5005531218</f>
        <v>0.094167</v>
      </c>
    </row>
    <row r="13">
      <c r="A13" t="s">
        <v>29</v>
      </c>
      <c r="B13" t="s">
        <v>30</v>
      </c>
      <c r="C13" t="s">
        <v>31</v>
      </c>
      <c r="D13" s="4">
        <v>0.000533</v>
      </c>
      <c r="E13" s="6">
        <f>D13*$B$2</f>
        <v>0.000533</v>
      </c>
      <c r="F13" t="s">
        <v>22</v>
      </c>
      <c r="G13" s="8">
        <f>E13*14.0087554722</f>
        <v>0.007467</v>
      </c>
    </row>
    <row r="14">
      <c r="A14" t="s">
        <v>32</v>
      </c>
      <c r="B14" t="s">
        <v>33</v>
      </c>
      <c r="C14" t="s">
        <v>34</v>
      </c>
      <c r="D14" s="4">
        <v>0.015</v>
      </c>
      <c r="E14" s="6">
        <f>D14*$B$2</f>
        <v>0.015</v>
      </c>
      <c r="F14" t="s">
        <v>22</v>
      </c>
      <c r="G14" s="8">
        <f>E14*9.5</f>
        <v>0.1425</v>
      </c>
    </row>
    <row r="15">
      <c r="A15" t="s">
        <v>35</v>
      </c>
      <c r="B15" t="s">
        <v>36</v>
      </c>
      <c r="C15" t="s">
        <v>37</v>
      </c>
      <c r="D15" s="4">
        <v>0.1</v>
      </c>
      <c r="E15" s="6">
        <f>D15*$B$2</f>
        <v>0.1</v>
      </c>
      <c r="F15" t="s">
        <v>38</v>
      </c>
      <c r="G15" s="8">
        <f>E15*65.22</f>
        <v>6.522</v>
      </c>
    </row>
    <row r="16">
      <c r="A16" t="s">
        <v>39</v>
      </c>
      <c r="B16" t="s">
        <v>40</v>
      </c>
      <c r="C16" t="s">
        <v>41</v>
      </c>
      <c r="D16" s="4">
        <v>0.15</v>
      </c>
      <c r="E16" s="6">
        <f>D16*$B$2</f>
        <v>0.15</v>
      </c>
      <c r="F16" t="s">
        <v>38</v>
      </c>
      <c r="G16" s="8">
        <f>E16*24.02</f>
        <v>3.603</v>
      </c>
    </row>
    <row r="17">
      <c r="A17" t="s">
        <v>42</v>
      </c>
      <c r="B17" t="s">
        <v>43</v>
      </c>
      <c r="C17" t="s">
        <v>44</v>
      </c>
      <c r="D17" s="4">
        <v>1.3</v>
      </c>
      <c r="E17" s="6">
        <f>D17*$B$2</f>
        <v>1.3</v>
      </c>
      <c r="F17" t="s">
        <v>22</v>
      </c>
      <c r="G17" s="8">
        <f>E17*0.56</f>
        <v>0.728</v>
      </c>
    </row>
    <row r="18">
      <c r="A18" t="s">
        <v>45</v>
      </c>
      <c r="B18" t="s">
        <v>46</v>
      </c>
      <c r="C18" t="s">
        <v>47</v>
      </c>
      <c r="D18" s="4">
        <v>0.125</v>
      </c>
      <c r="E18" s="6">
        <f>D18*$B$2</f>
        <v>0.125</v>
      </c>
      <c r="F18" t="s">
        <v>22</v>
      </c>
      <c r="G18" s="8">
        <f>E18*0</f>
        <v>0</v>
      </c>
    </row>
    <row r="19">
      <c r="A19" t="s">
        <v>48</v>
      </c>
      <c r="B19" t="s">
        <v>49</v>
      </c>
      <c r="C19" t="s">
        <v>50</v>
      </c>
      <c r="D19" s="4">
        <v>15</v>
      </c>
      <c r="E19" s="6">
        <f>D19*$B$2</f>
        <v>15</v>
      </c>
      <c r="F19" t="s">
        <v>3</v>
      </c>
      <c r="G19" s="8">
        <f>E19*1.67</f>
        <v>25.05</v>
      </c>
    </row>
    <row r="20">
      <c r="A20" t="s">
        <v>51</v>
      </c>
      <c r="B20" t="s">
        <v>52</v>
      </c>
      <c r="C20" t="s">
        <v>53</v>
      </c>
      <c r="D20" s="4">
        <v>1.3</v>
      </c>
      <c r="E20" s="6">
        <f>D20*$B$2</f>
        <v>1.3</v>
      </c>
      <c r="F20" t="s">
        <v>22</v>
      </c>
      <c r="G20" s="8">
        <f>E20*5.2</f>
        <v>6.76</v>
      </c>
    </row>
    <row r="21">
      <c r="A21" t="s">
        <v>54</v>
      </c>
      <c r="B21" t="s">
        <v>55</v>
      </c>
      <c r="C21" t="s">
        <v>56</v>
      </c>
      <c r="D21" s="4">
        <v>5</v>
      </c>
      <c r="E21" s="6">
        <f>D21*$B$2</f>
        <v>5</v>
      </c>
      <c r="F21" t="s">
        <v>18</v>
      </c>
      <c r="G21" s="8">
        <f>E21*2.2</f>
        <v>11</v>
      </c>
    </row>
    <row r="22">
      <c r="A22" t="s">
        <v>57</v>
      </c>
      <c r="B22" t="s">
        <v>58</v>
      </c>
      <c r="C22" t="s">
        <v>59</v>
      </c>
      <c r="D22" s="4">
        <v>2</v>
      </c>
      <c r="E22" s="6">
        <f>D22*$B$2</f>
        <v>2</v>
      </c>
      <c r="F22" t="s">
        <v>22</v>
      </c>
      <c r="G22" s="8">
        <f>E22*7.2</f>
        <v>14.4</v>
      </c>
    </row>
    <row r="23">
      <c r="A23" t="s">
        <v>60</v>
      </c>
      <c r="B23" t="s">
        <v>61</v>
      </c>
      <c r="C23" t="s">
        <v>59</v>
      </c>
      <c r="D23" s="4">
        <v>1</v>
      </c>
      <c r="E23" s="6">
        <f>D23*$B$2</f>
        <v>1</v>
      </c>
      <c r="F23" t="s">
        <v>22</v>
      </c>
      <c r="G23" s="8">
        <f>E23*14.5</f>
        <v>14.5</v>
      </c>
    </row>
    <row r="24">
      <c r="A24" t="s">
        <v>62</v>
      </c>
      <c r="B24" t="s">
        <v>63</v>
      </c>
      <c r="C24" t="s">
        <v>64</v>
      </c>
      <c r="D24" s="4">
        <v>0.053333</v>
      </c>
      <c r="E24" s="6">
        <f>D24*$B$2</f>
        <v>0.053333</v>
      </c>
      <c r="F24" t="s">
        <v>65</v>
      </c>
      <c r="G24" s="8">
        <f>E24*1.8000112501</f>
        <v>0.096</v>
      </c>
    </row>
    <row r="25">
      <c r="A25" t="s">
        <v>66</v>
      </c>
      <c r="B25" t="s">
        <v>67</v>
      </c>
      <c r="C25" t="s">
        <v>64</v>
      </c>
      <c r="D25" s="4">
        <v>0.042667</v>
      </c>
      <c r="E25" s="6">
        <f>D25*$B$2</f>
        <v>0.042667</v>
      </c>
      <c r="F25" t="s">
        <v>22</v>
      </c>
      <c r="G25" s="8">
        <f>E25*1.7999859376</f>
        <v>0.0768</v>
      </c>
    </row>
    <row r="26">
      <c r="A26" t="s">
        <v>68</v>
      </c>
      <c r="B26" t="s">
        <v>69</v>
      </c>
      <c r="C26" t="s">
        <v>64</v>
      </c>
      <c r="D26" s="4">
        <v>2.553333</v>
      </c>
      <c r="E26" s="6">
        <f>D26*$B$2</f>
        <v>2.553333</v>
      </c>
      <c r="F26" t="s">
        <v>22</v>
      </c>
      <c r="G26" s="8">
        <f>E26*0.4000000522</f>
        <v>1.021333</v>
      </c>
    </row>
    <row r="27">
      <c r="A27" t="s">
        <v>70</v>
      </c>
      <c r="B27" t="s">
        <v>71</v>
      </c>
      <c r="C27" t="s">
        <v>64</v>
      </c>
      <c r="D27" s="4">
        <v>0.106667</v>
      </c>
      <c r="E27" s="6">
        <f>D27*$B$2</f>
        <v>0.106667</v>
      </c>
      <c r="F27" t="s">
        <v>22</v>
      </c>
      <c r="G27" s="8">
        <f>E27*0.8999971875</f>
        <v>0.096</v>
      </c>
    </row>
    <row r="28">
      <c r="A28" t="s">
        <v>72</v>
      </c>
      <c r="B28" t="s">
        <v>73</v>
      </c>
      <c r="C28" t="s">
        <v>74</v>
      </c>
      <c r="D28" s="4">
        <v>0.2</v>
      </c>
      <c r="E28" s="6">
        <f>D28*$B$2</f>
        <v>0.2</v>
      </c>
      <c r="F28" t="s">
        <v>22</v>
      </c>
      <c r="G28" s="8">
        <f>E28*8.11</f>
        <v>1.622</v>
      </c>
    </row>
    <row r="29">
      <c r="A29" t="s">
        <v>75</v>
      </c>
      <c r="B29" t="s">
        <v>76</v>
      </c>
      <c r="C29" t="s">
        <v>77</v>
      </c>
      <c r="D29" s="4">
        <v>8.5</v>
      </c>
      <c r="E29" s="6">
        <f>D29*$B$2</f>
        <v>8.5</v>
      </c>
      <c r="F29" t="s">
        <v>22</v>
      </c>
      <c r="G29" s="8">
        <f>E29*3.5</f>
        <v>29.75</v>
      </c>
    </row>
    <row r="30">
      <c r="A30" t="s">
        <v>78</v>
      </c>
      <c r="B30" t="s">
        <v>79</v>
      </c>
      <c r="C30" t="s">
        <v>80</v>
      </c>
      <c r="D30" s="4">
        <v>0.273533</v>
      </c>
      <c r="E30" s="6">
        <f>D30*$B$2</f>
        <v>0.273533</v>
      </c>
      <c r="F30" t="s">
        <v>22</v>
      </c>
      <c r="G30" s="8">
        <f>E30*0.3500004265</f>
        <v>0.095737</v>
      </c>
    </row>
    <row r="31">
      <c r="A31" t="s">
        <v>81</v>
      </c>
      <c r="B31" t="s">
        <v>82</v>
      </c>
      <c r="C31" t="s">
        <v>83</v>
      </c>
      <c r="D31" s="4">
        <v>0.1</v>
      </c>
      <c r="E31" s="6">
        <f>D31*$B$2</f>
        <v>0.1</v>
      </c>
      <c r="F31" t="s">
        <v>22</v>
      </c>
      <c r="G31" s="8">
        <f>E31*0.82</f>
        <v>0.082</v>
      </c>
    </row>
    <row r="32">
      <c r="A32" t="s">
        <v>84</v>
      </c>
      <c r="B32" t="s">
        <v>85</v>
      </c>
      <c r="C32" t="s">
        <v>86</v>
      </c>
      <c r="D32" s="4">
        <v>14</v>
      </c>
      <c r="E32" s="6">
        <f>D32*$B$2</f>
        <v>14</v>
      </c>
      <c r="F32" t="s">
        <v>22</v>
      </c>
      <c r="G32" s="8">
        <f>E32*23.7</f>
        <v>331.8</v>
      </c>
    </row>
    <row r="33">
      <c r="A33" t="s" s="9">
        <v>87</v>
      </c>
      <c r="B33" t="s">
        <v>88</v>
      </c>
      <c r="C33" t="s">
        <v>89</v>
      </c>
      <c r="D33" s="4">
        <v>0.533333</v>
      </c>
      <c r="E33" s="6">
        <f>D33*$B$2</f>
        <v>0.533333</v>
      </c>
      <c r="F33" t="s">
        <v>22</v>
      </c>
      <c r="G33" s="8">
        <f>E33*5.000003125</f>
        <v>2.666667</v>
      </c>
    </row>
    <row r="34">
      <c r="A34" t="s" s="9">
        <v>90</v>
      </c>
      <c r="B34" t="s">
        <v>91</v>
      </c>
      <c r="C34" t="s">
        <v>89</v>
      </c>
      <c r="D34" s="4">
        <v>0.533333</v>
      </c>
      <c r="E34" s="6">
        <f>D34*$B$2</f>
        <v>0.533333</v>
      </c>
      <c r="F34" t="s">
        <v>22</v>
      </c>
      <c r="G34" s="8">
        <f>E34*2.5000015625</f>
        <v>1.333333</v>
      </c>
    </row>
    <row r="35">
      <c r="A35" t="s" s="9">
        <v>92</v>
      </c>
      <c r="B35" t="s">
        <v>93</v>
      </c>
      <c r="C35" t="s">
        <v>89</v>
      </c>
      <c r="D35" s="4">
        <v>0.533333</v>
      </c>
      <c r="E35" s="6">
        <f>D35*$B$2</f>
        <v>0.533333</v>
      </c>
      <c r="F35" t="s">
        <v>22</v>
      </c>
      <c r="G35" s="8">
        <f>E35*2.00000125</f>
        <v>1.066667</v>
      </c>
    </row>
    <row r="36">
      <c r="A36"/>
      <c r="B36"/>
      <c r="C36"/>
      <c r="D36"/>
      <c r="E36"/>
      <c r="F36" t="s" s="10">
        <v>94</v>
      </c>
      <c r="G36" s="11">
        <f>SUM(G7:G35)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95</v>
      </c>
      <c r="B1" t="s" s="7">
        <v>96</v>
      </c>
      <c r="C1" t="s" s="7">
        <v>97</v>
      </c>
      <c r="D1" t="s" s="7">
        <v>98</v>
      </c>
      <c r="E1" t="s" s="7">
        <v>99</v>
      </c>
      <c r="F1" t="s" s="7">
        <v>100</v>
      </c>
    </row>
    <row r="2">
      <c r="A2" t="s">
        <v>101</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101</v>
      </c>
      <c r="B3">
        <v>2</v>
      </c>
      <c r="C3"/>
      <c r="D3" t="inlineStr" s="12">
        <is>
          <t>Préparations préliminaires — Hachez les oignons et l'ail s'ils ne sont pas déjà préparés. Râpez l'emmenthal et le parmesan si nécessaire. Réservez chaque élément séparément au froid en attente d'utilisation.</t>
        </is>
      </c>
      <c r="E3" t="s" s="12"/>
      <c r="F3"/>
    </row>
    <row r="4">
      <c r="A4" t="s">
        <v>101</v>
      </c>
      <c r="B4">
        <v>3</v>
      </c>
      <c r="C4"/>
      <c r="D4" t="inlineStr" s="12">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2"/>
      <c r="F4"/>
    </row>
    <row r="5">
      <c r="A5" t="s">
        <v>101</v>
      </c>
      <c r="B5">
        <v>4</v>
      </c>
      <c r="C5"/>
      <c r="D5" t="inlineStr" s="12">
        <is>
          <t>Confectionner la sauce béchamel — Réalisez un roux avec le beurre et la farine. Mouillez au lait en fouettant pour éviter les grumeaux. Ajoutez la crème fraîche. Assaisonnez de sel, poivre blanc, piment de Cayenne et muscade.</t>
        </is>
      </c>
      <c r="E5" t="s" s="12"/>
      <c r="F5"/>
    </row>
    <row r="6">
      <c r="A6" t="s">
        <v>101</v>
      </c>
      <c r="B6">
        <v>5</v>
      </c>
      <c r="C6"/>
      <c r="D6" t="inlineStr" s="12">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2"/>
      <c r="F6"/>
    </row>
    <row r="7">
      <c r="A7" t="s">
        <v>101</v>
      </c>
      <c r="B7">
        <v>6</v>
      </c>
      <c r="C7"/>
      <c r="D7" t="s" s="12">
        <v>102</v>
      </c>
      <c r="E7" t="s" s="12"/>
      <c r="F7"/>
    </row>
    <row r="8">
      <c r="A8" t="s">
        <v>101</v>
      </c>
      <c r="B8">
        <v>7</v>
      </c>
      <c r="C8"/>
      <c r="D8" t="s" s="12">
        <v>103</v>
      </c>
      <c r="E8" t="s" s="12"/>
      <c r="F8"/>
    </row>
    <row r="9">
      <c r="A9" t="s">
        <v>104</v>
      </c>
      <c r="B9">
        <v>1</v>
      </c>
      <c r="C9"/>
      <c r="D9" t="inlineStr" s="12">
        <is>
          <t>Mise en place du poste de travail — Contrôler les D.L.C. et peser les denrées, sélectionner le matériel. Désinfecter le matériel et le poste de travail suivant les protocoles.</t>
        </is>
      </c>
      <c r="E9" t="s" s="12"/>
      <c r="F9"/>
    </row>
    <row r="10">
      <c r="A10" t="s">
        <v>104</v>
      </c>
      <c r="B10">
        <v>2</v>
      </c>
      <c r="C10"/>
      <c r="D1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2"/>
      <c r="F10"/>
    </row>
    <row r="11">
      <c r="A11" t="s">
        <v>104</v>
      </c>
      <c r="B11">
        <v>3</v>
      </c>
      <c r="C11"/>
      <c r="D1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2"/>
      <c r="F11"/>
    </row>
    <row r="12">
      <c r="A12" t="s">
        <v>104</v>
      </c>
      <c r="B12">
        <v>4</v>
      </c>
      <c r="C12"/>
      <c r="D1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2"/>
      <c r="F12"/>
    </row>
    <row r="13">
      <c r="A13" t="s">
        <v>104</v>
      </c>
      <c r="B13">
        <v>5</v>
      </c>
      <c r="C13"/>
      <c r="D13" t="inlineStr" s="12">
        <is>
          <t>Finition — Rectifier l'assaisonnement (sel, poivre, sucre pour retirer l'acidité de la tomate). Contrôler la température suivant la procédure de fin de cuisson. Stocker en armoire chaude en attente de consommation.</t>
        </is>
      </c>
      <c r="E13" t="s" s="12"/>
      <c r="F13"/>
    </row>
    <row r="14">
      <c r="A14" t="s">
        <v>105</v>
      </c>
      <c r="B14">
        <v>1</v>
      </c>
      <c r="C14"/>
      <c r="D14" t="inlineStr" s="12">
        <is>
          <t>Confectionner la béchamel selon la recette de base (GRO_CDC_200A), en réduisant le lait de 2,5 L. Ajouter la crème fraîche en liaison terminale, hors du feu. Émulsionner au mixeur.</t>
        </is>
      </c>
      <c r="E14" t="s" s="12"/>
      <c r="F14"/>
    </row>
    <row r="15">
      <c r="A15" t="s">
        <v>106</v>
      </c>
      <c r="B15">
        <v>1</v>
      </c>
      <c r="C15" t="s">
        <v>107</v>
      </c>
      <c r="D15" t="s" s="12">
        <v>108</v>
      </c>
      <c r="E15" t="s" s="12">
        <v>109</v>
      </c>
      <c r="F15"/>
    </row>
    <row r="16">
      <c r="A16" t="s">
        <v>106</v>
      </c>
      <c r="B16">
        <v>2</v>
      </c>
      <c r="C16" t="s">
        <v>110</v>
      </c>
      <c r="D16" t="s" s="12">
        <v>111</v>
      </c>
      <c r="E16" t="s" s="12">
        <v>112</v>
      </c>
      <c r="F16"/>
    </row>
    <row r="17">
      <c r="A17" t="s">
        <v>106</v>
      </c>
      <c r="B17">
        <v>3</v>
      </c>
      <c r="C17" t="s">
        <v>113</v>
      </c>
      <c r="D17" t="s" s="12">
        <v>114</v>
      </c>
      <c r="E17" t="s" s="12">
        <v>115</v>
      </c>
      <c r="F17"/>
    </row>
    <row r="18">
      <c r="A18" t="s">
        <v>106</v>
      </c>
      <c r="B18">
        <v>4</v>
      </c>
      <c r="C18" t="s">
        <v>116</v>
      </c>
      <c r="D18" t="s" s="12">
        <v>117</v>
      </c>
      <c r="E18" t="s" s="12">
        <v>118</v>
      </c>
      <c r="F18"/>
    </row>
    <row r="19">
      <c r="A19" t="s">
        <v>106</v>
      </c>
      <c r="B19">
        <v>5</v>
      </c>
      <c r="C19" t="s">
        <v>110</v>
      </c>
      <c r="D19" t="s" s="12">
        <v>119</v>
      </c>
      <c r="E19" t="s" s="12">
        <v>120</v>
      </c>
      <c r="F19"/>
    </row>
    <row r="20">
      <c r="A20" t="s">
        <v>106</v>
      </c>
      <c r="B20">
        <v>6</v>
      </c>
      <c r="C20" t="s">
        <v>121</v>
      </c>
      <c r="D20" t="s" s="12">
        <v>122</v>
      </c>
      <c r="E20" t="s" s="12"/>
      <c r="F20"/>
    </row>
    <row r="21">
      <c r="A21" t="s">
        <v>123</v>
      </c>
      <c r="B21">
        <v>1</v>
      </c>
      <c r="C21" t="s">
        <v>124</v>
      </c>
      <c r="D21" t="s" s="12">
        <v>125</v>
      </c>
      <c r="E21" t="s" s="12"/>
      <c r="F21"/>
    </row>
    <row r="22">
      <c r="A22" t="s">
        <v>126</v>
      </c>
      <c r="B22"/>
      <c r="C22"/>
      <c r="D22"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127</v>
      </c>
      <c r="B23"/>
      <c r="C23"/>
      <c r="D23"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128</v>
      </c>
      <c r="B1" t="s" s="7">
        <v>129</v>
      </c>
      <c r="C1" t="s" s="7">
        <v>130</v>
      </c>
      <c r="D1" t="s" s="7">
        <v>131</v>
      </c>
      <c r="E1" t="s" s="7">
        <v>10</v>
      </c>
    </row>
    <row r="2">
      <c r="A2">
        <v>0</v>
      </c>
      <c r="B2" t="s">
        <v>101</v>
      </c>
      <c r="C2" t="s">
        <v>132</v>
      </c>
      <c r="D2" s="6">
        <f>'Besoins'!$B$2*100</f>
        <v>100</v>
      </c>
      <c r="E2" t="s">
        <v>3</v>
      </c>
    </row>
    <row r="3">
      <c r="A3">
        <v>1</v>
      </c>
      <c r="B3" t="s">
        <v>133</v>
      </c>
      <c r="C3" t="s">
        <v>134</v>
      </c>
      <c r="D3" s="6">
        <f>'Besoins'!$B$2*8.5</f>
        <v>8.5</v>
      </c>
      <c r="E3" t="s">
        <v>22</v>
      </c>
    </row>
    <row r="4">
      <c r="A4">
        <v>1</v>
      </c>
      <c r="B4" t="s">
        <v>135</v>
      </c>
      <c r="C4" t="s">
        <v>132</v>
      </c>
      <c r="D4" s="6">
        <f>'Besoins'!$B$2*11</f>
        <v>11</v>
      </c>
      <c r="E4" t="s">
        <v>18</v>
      </c>
    </row>
    <row r="5">
      <c r="A5">
        <v>1</v>
      </c>
      <c r="B5" t="s">
        <v>136</v>
      </c>
      <c r="C5" t="s">
        <v>132</v>
      </c>
      <c r="D5" s="6">
        <f>'Besoins'!$B$2*20</f>
        <v>20</v>
      </c>
      <c r="E5" t="s">
        <v>18</v>
      </c>
    </row>
    <row r="6">
      <c r="A6">
        <v>1</v>
      </c>
      <c r="B6" t="s">
        <v>137</v>
      </c>
      <c r="C6" t="s">
        <v>134</v>
      </c>
      <c r="D6" s="6">
        <f>'Besoins'!$B$2*2</f>
        <v>2</v>
      </c>
      <c r="E6" t="s">
        <v>22</v>
      </c>
    </row>
    <row r="7">
      <c r="A7">
        <v>2</v>
      </c>
      <c r="B7" t="s">
        <v>138</v>
      </c>
      <c r="C7" t="s">
        <v>134</v>
      </c>
      <c r="D7" s="6">
        <f>'Besoins'!$B$2*15</f>
        <v>15</v>
      </c>
      <c r="E7" t="s">
        <v>18</v>
      </c>
    </row>
    <row r="8">
      <c r="A8">
        <v>2</v>
      </c>
      <c r="B8" t="s">
        <v>139</v>
      </c>
      <c r="C8" t="s">
        <v>134</v>
      </c>
      <c r="D8" s="6">
        <f>'Besoins'!$B$2*14</f>
        <v>14</v>
      </c>
      <c r="E8" t="s">
        <v>22</v>
      </c>
    </row>
    <row r="9">
      <c r="A9">
        <v>2</v>
      </c>
      <c r="B9" t="s">
        <v>140</v>
      </c>
      <c r="C9" t="s">
        <v>134</v>
      </c>
      <c r="D9" s="6">
        <f>'Besoins'!$B$2*0.006</f>
        <v>0.006</v>
      </c>
      <c r="E9" t="s">
        <v>22</v>
      </c>
    </row>
    <row r="10">
      <c r="A10">
        <v>2</v>
      </c>
      <c r="B10" t="s">
        <v>141</v>
      </c>
      <c r="C10" t="s">
        <v>134</v>
      </c>
      <c r="D10" s="6">
        <f>'Besoins'!$B$2*2.5</f>
        <v>2.5</v>
      </c>
      <c r="E10" t="s">
        <v>22</v>
      </c>
    </row>
    <row r="11">
      <c r="A11">
        <v>2</v>
      </c>
      <c r="B11" t="s">
        <v>142</v>
      </c>
      <c r="C11" t="s">
        <v>134</v>
      </c>
      <c r="D11" s="6">
        <f>'Besoins'!$B$2*0.2</f>
        <v>0.2</v>
      </c>
      <c r="E11" t="s">
        <v>22</v>
      </c>
    </row>
    <row r="12">
      <c r="A12">
        <v>2</v>
      </c>
      <c r="B12" t="s">
        <v>143</v>
      </c>
      <c r="C12" t="s">
        <v>134</v>
      </c>
      <c r="D12" s="6">
        <f>'Besoins'!$B$2*1.3</f>
        <v>1.3</v>
      </c>
      <c r="E12" t="s">
        <v>22</v>
      </c>
    </row>
    <row r="13">
      <c r="A13">
        <v>2</v>
      </c>
      <c r="B13" t="s">
        <v>144</v>
      </c>
      <c r="C13" t="s">
        <v>145</v>
      </c>
      <c r="D13" s="6">
        <f>'Besoins'!$B$2*0.5</f>
        <v>0.5</v>
      </c>
      <c r="E13" t="s">
        <v>18</v>
      </c>
    </row>
    <row r="14">
      <c r="A14">
        <v>2</v>
      </c>
      <c r="B14" t="s">
        <v>146</v>
      </c>
      <c r="C14" t="s">
        <v>134</v>
      </c>
      <c r="D14" s="6">
        <f>'Besoins'!$B$2*1.3</f>
        <v>1.3</v>
      </c>
      <c r="E14" t="s">
        <v>22</v>
      </c>
    </row>
    <row r="15">
      <c r="A15">
        <v>2</v>
      </c>
      <c r="B15" t="s">
        <v>147</v>
      </c>
      <c r="C15" t="s">
        <v>145</v>
      </c>
      <c r="D15" s="6">
        <f>'Besoins'!$B$2*1.5</f>
        <v>1.5</v>
      </c>
      <c r="E15" t="s">
        <v>18</v>
      </c>
    </row>
    <row r="16">
      <c r="A16">
        <v>2</v>
      </c>
      <c r="B16" t="s">
        <v>148</v>
      </c>
      <c r="C16" t="s">
        <v>134</v>
      </c>
      <c r="D16" s="6">
        <f>'Besoins'!$B$2*0.2</f>
        <v>0.2</v>
      </c>
      <c r="E16" t="s">
        <v>22</v>
      </c>
    </row>
    <row r="17">
      <c r="A17">
        <v>2</v>
      </c>
      <c r="B17" t="s">
        <v>149</v>
      </c>
      <c r="C17" t="s">
        <v>134</v>
      </c>
      <c r="D17" s="6">
        <f>'Besoins'!$B$2*0.012</f>
        <v>0.012</v>
      </c>
      <c r="E17" t="s">
        <v>22</v>
      </c>
    </row>
    <row r="18">
      <c r="A18">
        <v>2</v>
      </c>
      <c r="B18" t="s">
        <v>150</v>
      </c>
      <c r="C18" t="s">
        <v>132</v>
      </c>
      <c r="D18" s="6">
        <f>'Besoins'!$B$2*4</f>
        <v>4</v>
      </c>
      <c r="E18" t="s">
        <v>18</v>
      </c>
    </row>
    <row r="19">
      <c r="A19">
        <v>3</v>
      </c>
      <c r="B19" t="s">
        <v>151</v>
      </c>
      <c r="C19" t="s">
        <v>134</v>
      </c>
      <c r="D19" s="6">
        <f>'Besoins'!$B$2*4</f>
        <v>4</v>
      </c>
      <c r="E19" t="s">
        <v>18</v>
      </c>
    </row>
    <row r="20">
      <c r="A20">
        <v>3</v>
      </c>
      <c r="B20" t="s">
        <v>152</v>
      </c>
      <c r="C20" t="s">
        <v>134</v>
      </c>
      <c r="D20" s="6">
        <f>'Besoins'!$B$2*0.5333333333</f>
        <v>0.533333</v>
      </c>
      <c r="E20" t="s">
        <v>22</v>
      </c>
    </row>
    <row r="21">
      <c r="A21">
        <v>3</v>
      </c>
      <c r="B21" t="s">
        <v>153</v>
      </c>
      <c r="C21" t="s">
        <v>134</v>
      </c>
      <c r="D21" s="6">
        <f>'Besoins'!$B$2*0.5333333333</f>
        <v>0.533333</v>
      </c>
      <c r="E21" t="s">
        <v>22</v>
      </c>
    </row>
    <row r="22">
      <c r="A22">
        <v>3</v>
      </c>
      <c r="B22" t="s">
        <v>154</v>
      </c>
      <c r="C22" t="s">
        <v>134</v>
      </c>
      <c r="D22" s="6">
        <f>'Besoins'!$B$2*0.5333333333</f>
        <v>0.533333</v>
      </c>
      <c r="E22" t="s">
        <v>22</v>
      </c>
    </row>
    <row r="23">
      <c r="A23">
        <v>3</v>
      </c>
      <c r="B23" t="s">
        <v>155</v>
      </c>
      <c r="C23" t="s">
        <v>134</v>
      </c>
      <c r="D23" s="6">
        <f>'Besoins'!$B$2*0.0533333333</f>
        <v>0.053333</v>
      </c>
      <c r="E23" t="s">
        <v>22</v>
      </c>
    </row>
    <row r="24">
      <c r="A24">
        <v>3</v>
      </c>
      <c r="B24" t="s">
        <v>156</v>
      </c>
      <c r="C24" t="s">
        <v>134</v>
      </c>
      <c r="D24" s="6">
        <f>'Besoins'!$B$2*0.0533333333</f>
        <v>0.053333</v>
      </c>
      <c r="E24" t="s">
        <v>22</v>
      </c>
    </row>
    <row r="25">
      <c r="A25">
        <v>3</v>
      </c>
      <c r="B25" t="s">
        <v>157</v>
      </c>
      <c r="C25" t="s">
        <v>134</v>
      </c>
      <c r="D25" s="6">
        <f>'Besoins'!$B$2*0.1066666667</f>
        <v>0.106667</v>
      </c>
      <c r="E25" t="s">
        <v>22</v>
      </c>
    </row>
    <row r="26">
      <c r="A26">
        <v>3</v>
      </c>
      <c r="B26" t="s">
        <v>158</v>
      </c>
      <c r="C26" t="s">
        <v>134</v>
      </c>
      <c r="D26" s="6">
        <f>'Besoins'!$B$2*0.0426666667</f>
        <v>0.042667</v>
      </c>
      <c r="E26" t="s">
        <v>22</v>
      </c>
    </row>
    <row r="27">
      <c r="A27">
        <v>3</v>
      </c>
      <c r="B27" t="s">
        <v>159</v>
      </c>
      <c r="C27" t="s">
        <v>134</v>
      </c>
      <c r="D27" s="6">
        <f>'Besoins'!$B$2*0.0005333333</f>
        <v>0.000533</v>
      </c>
      <c r="E27" t="s">
        <v>22</v>
      </c>
    </row>
    <row r="28">
      <c r="A28">
        <v>3</v>
      </c>
      <c r="B28" t="s">
        <v>160</v>
      </c>
      <c r="C28" t="s">
        <v>134</v>
      </c>
      <c r="D28" s="6">
        <f>'Besoins'!$B$2*0.0005333333</f>
        <v>0.000533</v>
      </c>
      <c r="E28" t="s">
        <v>22</v>
      </c>
    </row>
    <row r="29">
      <c r="A29">
        <v>3</v>
      </c>
      <c r="B29" t="s">
        <v>161</v>
      </c>
      <c r="C29" t="s">
        <v>134</v>
      </c>
      <c r="D29" s="6">
        <f>'Besoins'!$B$2*0.0005333333</f>
        <v>0.000533</v>
      </c>
      <c r="E29" t="s">
        <v>22</v>
      </c>
    </row>
    <row r="30">
      <c r="A30">
        <v>2</v>
      </c>
      <c r="B30" t="s">
        <v>162</v>
      </c>
      <c r="C30" t="s">
        <v>134</v>
      </c>
      <c r="D30" s="6">
        <f>'Besoins'!$B$2*5</f>
        <v>5</v>
      </c>
      <c r="E30" t="s">
        <v>18</v>
      </c>
    </row>
    <row r="31">
      <c r="A31">
        <v>2</v>
      </c>
      <c r="B31" t="s">
        <v>163</v>
      </c>
      <c r="C31" t="s">
        <v>132</v>
      </c>
      <c r="D31" s="6">
        <f>'Besoins'!$B$2*5</f>
        <v>5</v>
      </c>
      <c r="E31" t="s">
        <v>18</v>
      </c>
    </row>
    <row r="32">
      <c r="A32">
        <v>3</v>
      </c>
      <c r="B32" t="s">
        <v>151</v>
      </c>
      <c r="C32" t="s">
        <v>134</v>
      </c>
      <c r="D32" s="6">
        <f>'Besoins'!$B$2*4.875</f>
        <v>4.875</v>
      </c>
      <c r="E32" t="s">
        <v>18</v>
      </c>
    </row>
    <row r="33">
      <c r="A33">
        <v>3</v>
      </c>
      <c r="B33" t="s">
        <v>164</v>
      </c>
      <c r="C33" t="s">
        <v>134</v>
      </c>
      <c r="D33" s="6">
        <f>'Besoins'!$B$2*0.125</f>
        <v>0.125</v>
      </c>
      <c r="E33" t="s">
        <v>22</v>
      </c>
    </row>
    <row r="34">
      <c r="A34">
        <v>2</v>
      </c>
      <c r="B34" t="s">
        <v>165</v>
      </c>
      <c r="C34" t="s">
        <v>132</v>
      </c>
      <c r="D34" s="6">
        <f>'Besoins'!$B$2*3</f>
        <v>3</v>
      </c>
      <c r="E34" t="s">
        <v>3</v>
      </c>
    </row>
    <row r="35">
      <c r="A35">
        <v>3</v>
      </c>
      <c r="B35" t="s">
        <v>166</v>
      </c>
      <c r="C35" t="s">
        <v>132</v>
      </c>
      <c r="D35" s="6">
        <f>'Besoins'!$B$2*2.64</f>
        <v>2.64</v>
      </c>
      <c r="E35" t="s">
        <v>22</v>
      </c>
    </row>
    <row r="36">
      <c r="A36">
        <v>4</v>
      </c>
      <c r="B36" t="s">
        <v>167</v>
      </c>
      <c r="C36" t="s">
        <v>134</v>
      </c>
      <c r="D36" s="6">
        <f>'Besoins'!$B$2*3</f>
        <v>3</v>
      </c>
      <c r="E36" t="s">
        <v>3</v>
      </c>
    </row>
    <row r="37">
      <c r="A37">
        <v>2</v>
      </c>
      <c r="B37" t="s">
        <v>168</v>
      </c>
      <c r="C37" t="s">
        <v>134</v>
      </c>
      <c r="D37" s="6">
        <f>'Besoins'!$B$2*0.015</f>
        <v>0.015</v>
      </c>
      <c r="E37" t="s">
        <v>22</v>
      </c>
    </row>
    <row r="38">
      <c r="A38">
        <v>2</v>
      </c>
      <c r="B38" t="s">
        <v>169</v>
      </c>
      <c r="C38" t="s">
        <v>134</v>
      </c>
      <c r="D38" s="6">
        <f>'Besoins'!$B$2*0.1</f>
        <v>0.1</v>
      </c>
      <c r="E38" t="s">
        <v>22</v>
      </c>
    </row>
    <row r="39">
      <c r="A39">
        <v>2</v>
      </c>
      <c r="B39" t="s">
        <v>148</v>
      </c>
      <c r="C39" t="s">
        <v>134</v>
      </c>
      <c r="D39" s="6">
        <f>'Besoins'!$B$2*0.073</f>
        <v>0.073</v>
      </c>
      <c r="E39" t="s">
        <v>22</v>
      </c>
    </row>
    <row r="40">
      <c r="A40">
        <v>2</v>
      </c>
      <c r="B40" t="s">
        <v>170</v>
      </c>
      <c r="C40" t="s">
        <v>134</v>
      </c>
      <c r="D40" s="6">
        <f>'Besoins'!$B$2*0.007</f>
        <v>0.007</v>
      </c>
      <c r="E40" t="s">
        <v>22</v>
      </c>
    </row>
    <row r="41">
      <c r="A41">
        <v>1</v>
      </c>
      <c r="B41" t="s">
        <v>171</v>
      </c>
      <c r="C41" t="s">
        <v>134</v>
      </c>
      <c r="D41" s="6">
        <f>'Besoins'!$B$2*0.002</f>
        <v>0.002</v>
      </c>
      <c r="E41" t="s">
        <v>22</v>
      </c>
    </row>
    <row r="42">
      <c r="A42">
        <v>1</v>
      </c>
      <c r="B42" t="s">
        <v>172</v>
      </c>
      <c r="C42" t="s">
        <v>134</v>
      </c>
      <c r="D42" s="6">
        <f>'Besoins'!$B$2*1</f>
        <v>1</v>
      </c>
      <c r="E4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2">
        <v>173</v>
      </c>
      <c r="B1"/>
      <c r="C1"/>
      <c r="D1"/>
    </row>
    <row r="2">
      <c r="A2" t="str" s="13">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4">
        <v>174</v>
      </c>
      <c r="B4"/>
      <c r="C4"/>
      <c r="D4"/>
    </row>
    <row r="5">
      <c r="A5" t="s" s="15">
        <v>175</v>
      </c>
      <c r="B5" t="str" s="12">
        <f>Procedure!D2</f>
        <v>Mise en place du poste de travail — Vérifiez les DLC, pesez et mesurez toutes les denrées, sélectionnez le matériel. Désinfectez le matériel et le poste de travail suivant les protocoles.</v>
      </c>
      <c r="C5"/>
      <c r="D5"/>
    </row>
    <row r="6">
      <c r="A6" t="s" s="15">
        <v>176</v>
      </c>
      <c r="B6" t="str" s="12">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6">
        <f>Besoins!E22</f>
        <v>2</v>
      </c>
      <c r="D7" t="str">
        <f>Besoins!F22</f>
        <v>kg</v>
      </c>
    </row>
    <row r="8">
      <c r="A8"/>
      <c r="B8" t="str">
        <f>Besoins!B23</f>
        <v>Parmesan râpé (Parmigiano)</v>
      </c>
      <c r="C8" s="6">
        <f>Besoins!E23</f>
        <v>1</v>
      </c>
      <c r="D8" t="str">
        <f>Besoins!F23</f>
        <v>kg</v>
      </c>
    </row>
    <row r="9">
      <c r="A9" t="s" s="15">
        <v>177</v>
      </c>
      <c r="B9" t="str" s="12">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178</v>
      </c>
      <c r="C10" s="6">
        <f>'Besoins'!$B$2*11</f>
        <v>11</v>
      </c>
      <c r="D10" t="s">
        <v>18</v>
      </c>
    </row>
    <row r="11">
      <c r="A11" t="s" s="15">
        <v>179</v>
      </c>
      <c r="B11" t="str" s="12">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180</v>
      </c>
      <c r="C12" s="6">
        <f>'Besoins'!$B$2*20</f>
        <v>20</v>
      </c>
      <c r="D12" t="s">
        <v>18</v>
      </c>
    </row>
    <row r="13">
      <c r="A13"/>
      <c r="B13" t="str">
        <f>Besoins!B10</f>
        <v>Piment de Cayenne</v>
      </c>
      <c r="C13" s="6">
        <f>Besoins!E10</f>
        <v>0.002</v>
      </c>
      <c r="D13" t="str">
        <f>Besoins!F10</f>
        <v>kg</v>
      </c>
    </row>
    <row r="14">
      <c r="A14" t="s" s="15">
        <v>181</v>
      </c>
      <c r="B14" t="str" s="12">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6">
        <f>Besoins!E29</f>
        <v>8.5</v>
      </c>
      <c r="D15" t="str">
        <f>Besoins!F29</f>
        <v>kg</v>
      </c>
    </row>
    <row r="16">
      <c r="A16" t="s" s="15">
        <v>182</v>
      </c>
      <c r="B16" t="str" s="12">
        <f>Procedure!D7</f>
        <v>Cuire les lasagnes au four — Cuisez 35 à 40 minutes en position vapeur, puis finissez 10 minutes en chaleur sèche à +210°C pour gratiner.</v>
      </c>
      <c r="C16"/>
      <c r="D16"/>
    </row>
    <row r="17">
      <c r="A17" t="s" s="15">
        <v>183</v>
      </c>
      <c r="B17" t="str" s="12">
        <f>Procedure!D8</f>
        <v>Servir — Détaillez chaque bac en 12 parts, dressez bien chaud.</v>
      </c>
      <c r="C17"/>
      <c r="D17"/>
    </row>
    <row r="18">
      <c r="A18"/>
      <c r="B18"/>
      <c r="C18"/>
      <c r="D18"/>
    </row>
    <row r="19">
      <c r="A19" t="s" s="14">
        <v>184</v>
      </c>
      <c r="B19"/>
      <c r="C19"/>
      <c r="D19"/>
    </row>
    <row r="20">
      <c r="A20" t="s" s="15">
        <v>175</v>
      </c>
      <c r="B20" t="str" s="12">
        <f>Procedure!D9</f>
        <v>Mise en place du poste de travail — Contrôler les D.L.C. et peser les denrées, sélectionner le matériel. Désinfecter le matériel et le poste de travail suivant les protocoles.</v>
      </c>
      <c r="C20"/>
      <c r="D20"/>
    </row>
    <row r="21">
      <c r="A21" t="s" s="15">
        <v>176</v>
      </c>
      <c r="B21" t="str" s="12">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5">
        <v>177</v>
      </c>
      <c r="B22" t="str" s="12">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5">
        <v>179</v>
      </c>
      <c r="B23" t="str" s="12">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5">
        <v>181</v>
      </c>
      <c r="B24" t="str" s="12">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4">
        <v>185</v>
      </c>
      <c r="B26"/>
      <c r="C26"/>
      <c r="D26"/>
    </row>
    <row r="27">
      <c r="A27" t="s" s="15">
        <v>175</v>
      </c>
      <c r="B27" t="str" s="12">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6">
        <f>Besoins!E19</f>
        <v>15</v>
      </c>
      <c r="D28" t="str">
        <f>Besoins!F19</f>
        <v>lt</v>
      </c>
    </row>
    <row r="29">
      <c r="A29"/>
      <c r="B29" t="str">
        <f>Besoins!B9</f>
        <v>Noix de muscade moulue</v>
      </c>
      <c r="C29" s="6">
        <f>Besoins!E9</f>
        <v>0.006</v>
      </c>
      <c r="D29" t="str">
        <f>Besoins!F9</f>
        <v>kg</v>
      </c>
    </row>
    <row r="30">
      <c r="A30"/>
      <c r="B30" t="str">
        <f>Besoins!B17</f>
        <v>Farine de blé T55</v>
      </c>
      <c r="C30" s="6">
        <f>Besoins!E17</f>
        <v>1.3</v>
      </c>
      <c r="D30" t="str">
        <f>Besoins!F17</f>
        <v>kg</v>
      </c>
    </row>
    <row r="31">
      <c r="A31"/>
      <c r="B31" t="str">
        <f>Besoins!B20</f>
        <v>Beurre doux 82% MG plaquette</v>
      </c>
      <c r="C31" s="6">
        <f>Besoins!E20</f>
        <v>1.3</v>
      </c>
      <c r="D31" t="str">
        <f>Besoins!F20</f>
        <v>kg</v>
      </c>
    </row>
    <row r="32">
      <c r="A32"/>
      <c r="B32" t="s">
        <v>186</v>
      </c>
      <c r="C32" s="6">
        <f>'Besoins'!$B$2*0.2</f>
        <v>0.2</v>
      </c>
      <c r="D32" t="s">
        <v>22</v>
      </c>
    </row>
    <row r="33">
      <c r="A33"/>
      <c r="B33" t="str">
        <f>Besoins!B11</f>
        <v>Poivre blanc moulu</v>
      </c>
      <c r="C33" s="6">
        <f>Besoins!E11</f>
        <v>0.012</v>
      </c>
      <c r="D33" t="str">
        <f>Besoins!F11</f>
        <v>kg</v>
      </c>
    </row>
    <row r="34">
      <c r="A34"/>
      <c r="B34" t="str">
        <f>Besoins!B21</f>
        <v>Crème fraîche liquide 15% MG allégée</v>
      </c>
      <c r="C34" s="6">
        <f>Besoins!E21</f>
        <v>5</v>
      </c>
      <c r="D34" t="str">
        <f>Besoins!F21</f>
        <v>lt</v>
      </c>
    </row>
    <row r="35">
      <c r="A35"/>
      <c r="B35"/>
      <c r="C35"/>
      <c r="D35"/>
    </row>
    <row r="36">
      <c r="A36" t="s" s="14">
        <v>187</v>
      </c>
      <c r="B36"/>
      <c r="C36"/>
      <c r="D36"/>
    </row>
    <row r="37">
      <c r="A37" t="s" s="15">
        <v>175</v>
      </c>
      <c r="B37" t="str" s="12">
        <f>"[CONCASSER] "&amp;Procedure!D15</f>
        <v>[CONCASSER] Concasser les os et parures de veau — blanchir à l'eau froide</v>
      </c>
      <c r="C37"/>
      <c r="D37"/>
    </row>
    <row r="38">
      <c r="A38"/>
      <c r="B38" t="str" s="16">
        <f>"ℹ "&amp;Procedure!E15</f>
        <v>ℹ</v>
      </c>
      <c r="C38"/>
      <c r="D38"/>
    </row>
    <row r="39">
      <c r="A39" t="s" s="15">
        <v>176</v>
      </c>
      <c r="B39" t="str" s="12">
        <f>"[ÉPLUCHER] "&amp;Procedure!D16</f>
        <v>[ÉPLUCHER] Rafraîchir les ingrédients de base à l'eau courante</v>
      </c>
      <c r="C39"/>
      <c r="D39"/>
    </row>
    <row r="40">
      <c r="A40"/>
      <c r="B40" t="str" s="16">
        <f>"ℹ "&amp;Procedure!E16</f>
        <v>ℹ</v>
      </c>
      <c r="C40"/>
      <c r="D40"/>
    </row>
    <row r="41">
      <c r="A41" t="s" s="15">
        <v>177</v>
      </c>
      <c r="B41" t="str" s="12">
        <f>"[MARQUER] "&amp;Procedure!D17</f>
        <v>[MARQUER] Marquer le fond blanc en cuisson</v>
      </c>
      <c r="C41"/>
      <c r="D41"/>
    </row>
    <row r="42">
      <c r="A42"/>
      <c r="B42" t="str" s="16">
        <f>"ℹ "&amp;Procedure!E17</f>
        <v>ℹ</v>
      </c>
      <c r="C42"/>
      <c r="D42"/>
    </row>
    <row r="43">
      <c r="A43" t="s" s="15">
        <v>179</v>
      </c>
      <c r="B43" t="str" s="12">
        <f>"[ÉCUMER] "&amp;Procedure!D18</f>
        <v>[ÉCUMER] Écumer soigneusement</v>
      </c>
      <c r="C43"/>
      <c r="D43"/>
    </row>
    <row r="44">
      <c r="A44"/>
      <c r="B44" t="str" s="16">
        <f>"ℹ "&amp;Procedure!E18</f>
        <v>ℹ</v>
      </c>
      <c r="C44"/>
      <c r="D44"/>
    </row>
    <row r="45">
      <c r="A45" t="s" s="15">
        <v>181</v>
      </c>
      <c r="B45" t="str" s="12">
        <f>"[ÉPLUCHER] "&amp;Procedure!D19</f>
        <v>[ÉPLUCHER] Préparer les éléments de la garniture aromatique</v>
      </c>
      <c r="C45"/>
      <c r="D45"/>
    </row>
    <row r="46">
      <c r="A46"/>
      <c r="B46" t="str" s="16">
        <f>"ℹ "&amp;Procedure!E19</f>
        <v>ℹ</v>
      </c>
      <c r="C46"/>
      <c r="D46"/>
    </row>
    <row r="47">
      <c r="A47" t="s" s="15">
        <v>182</v>
      </c>
      <c r="B47" t="str" s="12">
        <f>"[MOUILLER] "&amp;Procedure!D20</f>
        <v>[MOUILLER] Ajouter la garniture aromatique dans le fond blanc</v>
      </c>
      <c r="C47"/>
      <c r="D47"/>
    </row>
    <row r="48">
      <c r="A48"/>
      <c r="B48"/>
      <c r="C48"/>
      <c r="D48"/>
    </row>
    <row r="49">
      <c r="A49" t="s" s="14">
        <v>188</v>
      </c>
      <c r="B49"/>
      <c r="C49"/>
      <c r="D49"/>
    </row>
    <row r="50">
      <c r="A50" t="s" s="15">
        <v>175</v>
      </c>
      <c r="B50" t="str" s="12">
        <f>"[DISSOUDRE] "&amp;Procedure!D21</f>
        <v>[DISSOUDRE] Délayer la poudre dans l'eau froide en fouettant, puis porter à ébullition en remuant régulièrement.</v>
      </c>
      <c r="C50"/>
      <c r="D50"/>
    </row>
    <row r="51">
      <c r="A51"/>
      <c r="B51" t="s">
        <v>189</v>
      </c>
      <c r="C51" s="6">
        <f>'Besoins'!$B$2*4.875</f>
        <v>4.875</v>
      </c>
      <c r="D51" t="s">
        <v>18</v>
      </c>
    </row>
    <row r="52">
      <c r="A52"/>
      <c r="B52" t="str">
        <f>Besoins!B18</f>
        <v>Fonds Brun Lié (Knorr Professional)</v>
      </c>
      <c r="C52" s="6">
        <f>Besoins!E18</f>
        <v>0.125</v>
      </c>
      <c r="D52" t="str">
        <f>Besoins!F18</f>
        <v>kg</v>
      </c>
    </row>
    <row r="53">
      <c r="A53"/>
      <c r="B53"/>
      <c r="C53"/>
      <c r="D53"/>
    </row>
    <row r="54">
      <c r="A54" t="s" s="14">
        <v>190</v>
      </c>
      <c r="B54"/>
      <c r="C54"/>
      <c r="D54"/>
    </row>
    <row r="55">
      <c r="A55"/>
      <c r="B55"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4">
        <v>191</v>
      </c>
      <c r="B57"/>
      <c r="C57"/>
      <c r="D57"/>
    </row>
    <row r="58">
      <c r="A58"/>
      <c r="B58"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7">
        <v>192</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2026-09-23T21:23:07Z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2026-09-23T21:23:07Z</dcterms:modified>
  <cp:revision>1</cp:revision>
</cp:coreProperties>
</file>